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380" windowWidth="15135" windowHeight="5595" tabRatio="601"/>
  </bookViews>
  <sheets>
    <sheet name="origen" sheetId="5" r:id="rId1"/>
    <sheet name="origen (3)" sheetId="21" r:id="rId2"/>
    <sheet name="COLOR DE OBRA" sheetId="23" r:id="rId3"/>
    <sheet name="Hoja1" sheetId="22" state="hidden" r:id="rId4"/>
  </sheets>
  <externalReferences>
    <externalReference r:id="rId5"/>
    <externalReference r:id="rId6"/>
    <externalReference r:id="rId7"/>
    <externalReference r:id="rId8"/>
    <externalReference r:id="rId9"/>
  </externalReferences>
  <definedNames>
    <definedName name="_xlnm._FilterDatabase" localSheetId="0" hidden="1">origen!#REF!</definedName>
    <definedName name="_xlnm._FilterDatabase" localSheetId="1" hidden="1">'origen (3)'!#REF!</definedName>
    <definedName name="_xlnm.Print_Area" localSheetId="0">origen!$A$1:$IN$48</definedName>
    <definedName name="_xlnm.Print_Area" localSheetId="1">'origen (3)'!$A$1:$CF$25</definedName>
    <definedName name="_xlnm.Print_Titles" localSheetId="0">origen!$1:$1</definedName>
    <definedName name="_xlnm.Print_Titles" localSheetId="1">'origen (3)'!$1:$1</definedName>
  </definedNames>
  <calcPr calcId="145621"/>
</workbook>
</file>

<file path=xl/calcChain.xml><?xml version="1.0" encoding="utf-8"?>
<calcChain xmlns="http://schemas.openxmlformats.org/spreadsheetml/2006/main">
  <c r="AH8" i="5" l="1"/>
  <c r="AI8" i="5" s="1"/>
  <c r="N8" i="5"/>
  <c r="N9" i="5"/>
  <c r="N10" i="5"/>
  <c r="DU6" i="5"/>
  <c r="DN6" i="5"/>
  <c r="CP6" i="5"/>
  <c r="CM6" i="5"/>
  <c r="DN5" i="5"/>
  <c r="L5" i="5"/>
  <c r="N5" i="5" s="1"/>
  <c r="CR4" i="5"/>
  <c r="CM3" i="5"/>
  <c r="CJ5" i="5"/>
  <c r="AC5" i="5"/>
  <c r="K5" i="5"/>
  <c r="Z4" i="5"/>
  <c r="B3" i="21"/>
  <c r="BT4" i="5"/>
  <c r="AZ4" i="5"/>
  <c r="AY4" i="5"/>
  <c r="BO4" i="5"/>
  <c r="GS3" i="5"/>
  <c r="A14" i="22"/>
  <c r="B13" i="22"/>
  <c r="CS3" i="5"/>
  <c r="AY3" i="5"/>
  <c r="AU3" i="5"/>
  <c r="AP3" i="5"/>
  <c r="AO3" i="5"/>
  <c r="Z3" i="5"/>
  <c r="DD3" i="5" s="1"/>
  <c r="GM6" i="5"/>
  <c r="DG7" i="5"/>
  <c r="DW7" i="5"/>
  <c r="DW6" i="5"/>
  <c r="GL4" i="5"/>
  <c r="GL5" i="5"/>
  <c r="GL6" i="5"/>
  <c r="GL7" i="5"/>
  <c r="GL12" i="5"/>
  <c r="GL13" i="5"/>
  <c r="GL3" i="5"/>
  <c r="AZ7" i="5"/>
  <c r="AY7" i="5"/>
  <c r="AZ6" i="5"/>
  <c r="AY6" i="5"/>
  <c r="AZ5" i="5"/>
  <c r="AY5" i="5"/>
  <c r="AU7" i="5"/>
  <c r="AT7" i="5"/>
  <c r="AU6" i="5"/>
  <c r="AT6" i="5"/>
  <c r="AU5" i="5"/>
  <c r="AT5" i="5"/>
  <c r="AU4" i="5"/>
  <c r="AT4" i="5"/>
  <c r="AO4" i="5"/>
  <c r="AP4" i="5"/>
  <c r="AO5" i="5"/>
  <c r="AP5" i="5"/>
  <c r="AO6" i="5"/>
  <c r="AP6" i="5"/>
  <c r="AO7" i="5"/>
  <c r="AP7" i="5"/>
  <c r="GK3" i="5"/>
  <c r="GM3" i="5"/>
  <c r="GM5" i="5"/>
  <c r="GM4" i="5"/>
  <c r="GN13" i="5"/>
  <c r="GN12" i="5"/>
  <c r="GN7" i="5"/>
  <c r="GN6" i="5"/>
  <c r="GN5" i="5"/>
  <c r="GN4" i="5"/>
  <c r="GN3" i="5"/>
  <c r="CJ7" i="5"/>
  <c r="GG6" i="5"/>
  <c r="GI6" i="5"/>
  <c r="GK6" i="5"/>
  <c r="DA4" i="5"/>
  <c r="DA5" i="5"/>
  <c r="DA7" i="5"/>
  <c r="DA3" i="5"/>
  <c r="AH6" i="5"/>
  <c r="AI6" i="5" s="1"/>
  <c r="AH5" i="5"/>
  <c r="N7" i="5"/>
  <c r="GY6" i="5"/>
  <c r="GW6" i="5"/>
  <c r="GU6" i="5"/>
  <c r="GS6" i="5"/>
  <c r="GQ6" i="5"/>
  <c r="GO6" i="5"/>
  <c r="GF6" i="5"/>
  <c r="GC6" i="5"/>
  <c r="FZ6" i="5"/>
  <c r="CV6" i="5"/>
  <c r="CU6" i="5"/>
  <c r="BT6" i="5"/>
  <c r="DS6" i="5" s="1"/>
  <c r="DG6" i="5"/>
  <c r="GY32" i="5"/>
  <c r="GW32" i="5"/>
  <c r="GU32" i="5"/>
  <c r="GF32" i="5"/>
  <c r="GC32" i="5"/>
  <c r="FZ32" i="5"/>
  <c r="GS32" i="5"/>
  <c r="GQ25" i="5"/>
  <c r="GQ32" i="5"/>
  <c r="GO32" i="5"/>
  <c r="GS30" i="5"/>
  <c r="GQ30" i="5"/>
  <c r="GO30" i="5"/>
  <c r="FH30" i="5"/>
  <c r="GS29" i="5"/>
  <c r="GQ29" i="5"/>
  <c r="GO29" i="5"/>
  <c r="FH29" i="5"/>
  <c r="GO25" i="5"/>
  <c r="FH25" i="5"/>
  <c r="GW25" i="5"/>
  <c r="GS28" i="5"/>
  <c r="GQ28" i="5"/>
  <c r="GO28" i="5"/>
  <c r="FH28" i="5"/>
  <c r="GS27" i="5"/>
  <c r="GQ27" i="5"/>
  <c r="GO27" i="5"/>
  <c r="FH27" i="5"/>
  <c r="GY26" i="5"/>
  <c r="GW26" i="5"/>
  <c r="GU26" i="5"/>
  <c r="GS26" i="5"/>
  <c r="GQ26" i="5"/>
  <c r="GO26" i="5"/>
  <c r="GU25" i="5"/>
  <c r="GY25" i="5"/>
  <c r="FM30" i="5"/>
  <c r="FT30" i="5"/>
  <c r="CG20" i="21"/>
  <c r="GL19" i="21"/>
  <c r="GJ19" i="21"/>
  <c r="GH19" i="21"/>
  <c r="FA19" i="21"/>
  <c r="DH19" i="21"/>
  <c r="DG19" i="21"/>
  <c r="CI19" i="21" s="1"/>
  <c r="DF19" i="21"/>
  <c r="CS19" i="21"/>
  <c r="CR19" i="21"/>
  <c r="CP19" i="21"/>
  <c r="CN19" i="21"/>
  <c r="CL19" i="21"/>
  <c r="CF19" i="21"/>
  <c r="CD19" i="21"/>
  <c r="GR19" i="21"/>
  <c r="BJ19" i="21"/>
  <c r="BI19" i="21"/>
  <c r="AH19" i="21"/>
  <c r="AI19" i="21"/>
  <c r="X19" i="21"/>
  <c r="AA19" i="21"/>
  <c r="AB19" i="21" s="1"/>
  <c r="CW19" i="21" s="1"/>
  <c r="L19" i="21"/>
  <c r="N19" i="21"/>
  <c r="P19" i="21" s="1"/>
  <c r="R19" i="21" s="1"/>
  <c r="T19" i="21" s="1"/>
  <c r="H19" i="21"/>
  <c r="GL18" i="21"/>
  <c r="GJ18" i="21"/>
  <c r="GH18" i="21"/>
  <c r="FA18" i="21"/>
  <c r="DH18" i="21"/>
  <c r="DG18" i="21"/>
  <c r="CI18" i="21" s="1"/>
  <c r="DF18" i="21"/>
  <c r="CS18" i="21"/>
  <c r="CR18" i="21"/>
  <c r="CP18" i="21"/>
  <c r="CN18" i="21"/>
  <c r="CL18" i="21"/>
  <c r="CF18" i="21"/>
  <c r="CD18" i="21"/>
  <c r="GP18" i="21"/>
  <c r="BJ18" i="21"/>
  <c r="BI18" i="21"/>
  <c r="AH18" i="21"/>
  <c r="AI18" i="21"/>
  <c r="X18" i="21"/>
  <c r="AA18" i="21"/>
  <c r="AB18" i="21" s="1"/>
  <c r="CW18" i="21" s="1"/>
  <c r="L18" i="21"/>
  <c r="N18" i="21"/>
  <c r="P18" i="21" s="1"/>
  <c r="R18" i="21" s="1"/>
  <c r="T18" i="21" s="1"/>
  <c r="H18" i="21"/>
  <c r="GR17" i="21"/>
  <c r="GP17" i="21"/>
  <c r="GN17" i="21"/>
  <c r="GL17" i="21"/>
  <c r="GJ17" i="21"/>
  <c r="GH17" i="21"/>
  <c r="CF16" i="21"/>
  <c r="CD16" i="21"/>
  <c r="GR16" i="21" s="1"/>
  <c r="B16" i="21"/>
  <c r="DH15" i="21"/>
  <c r="DG15" i="21"/>
  <c r="CI15" i="21" s="1"/>
  <c r="DF15" i="21"/>
  <c r="CT15" i="21"/>
  <c r="CS15" i="21"/>
  <c r="CR15" i="21" s="1"/>
  <c r="CN15" i="21"/>
  <c r="CF15" i="21"/>
  <c r="CE15" i="21"/>
  <c r="GJ15" i="21" s="1"/>
  <c r="CD15" i="21"/>
  <c r="GR15" i="21" s="1"/>
  <c r="BJ15" i="21"/>
  <c r="BI15" i="21"/>
  <c r="AT15" i="21"/>
  <c r="AQ15" i="21"/>
  <c r="FF15" i="21"/>
  <c r="AN15" i="21"/>
  <c r="AH15" i="21"/>
  <c r="AI15" i="21" s="1"/>
  <c r="L15" i="21"/>
  <c r="N15" i="21"/>
  <c r="P15" i="21" s="1"/>
  <c r="R15" i="21" s="1"/>
  <c r="T15" i="21" s="1"/>
  <c r="V15" i="21" s="1"/>
  <c r="X15" i="21" s="1"/>
  <c r="Y15" i="21" s="1"/>
  <c r="Z15" i="21" s="1"/>
  <c r="AA15" i="21" s="1"/>
  <c r="AB15" i="21" s="1"/>
  <c r="CW15" i="21" s="1"/>
  <c r="H15" i="21"/>
  <c r="DH14" i="21"/>
  <c r="DG14" i="21" s="1"/>
  <c r="CI14" i="21" s="1"/>
  <c r="DF14" i="21"/>
  <c r="CT14" i="21"/>
  <c r="CS14" i="21" s="1"/>
  <c r="CR14" i="21" s="1"/>
  <c r="CN14" i="21"/>
  <c r="CF14" i="21"/>
  <c r="CE14" i="21"/>
  <c r="GL14" i="21"/>
  <c r="CD14" i="21"/>
  <c r="GP14" i="21"/>
  <c r="BJ14" i="21"/>
  <c r="BI14" i="21"/>
  <c r="AT14" i="21"/>
  <c r="AQ14" i="21"/>
  <c r="BM14" i="21" s="1"/>
  <c r="DI14" i="21" s="1"/>
  <c r="AN14" i="21"/>
  <c r="AH14" i="21"/>
  <c r="AI14" i="21" s="1"/>
  <c r="L14" i="21"/>
  <c r="N14" i="21" s="1"/>
  <c r="P14" i="21" s="1"/>
  <c r="R14" i="21" s="1"/>
  <c r="T14" i="21" s="1"/>
  <c r="V14" i="21" s="1"/>
  <c r="X14" i="21" s="1"/>
  <c r="Y14" i="21" s="1"/>
  <c r="Z14" i="21" s="1"/>
  <c r="AA14" i="21" s="1"/>
  <c r="AB14" i="21" s="1"/>
  <c r="CW14" i="21" s="1"/>
  <c r="H14" i="21"/>
  <c r="B14" i="21"/>
  <c r="DH13" i="21"/>
  <c r="DG13" i="21" s="1"/>
  <c r="CI13" i="21" s="1"/>
  <c r="DF13" i="21"/>
  <c r="CT13" i="21"/>
  <c r="CS13" i="21" s="1"/>
  <c r="CR13" i="21" s="1"/>
  <c r="CN13" i="21"/>
  <c r="CF13" i="21"/>
  <c r="CE13" i="21"/>
  <c r="GL13" i="21"/>
  <c r="CD13" i="21"/>
  <c r="GP13" i="21"/>
  <c r="BJ13" i="21"/>
  <c r="BI13" i="21"/>
  <c r="AT13" i="21"/>
  <c r="AQ13" i="21"/>
  <c r="BM13" i="21" s="1"/>
  <c r="AN13" i="21"/>
  <c r="AH13" i="21"/>
  <c r="AI13" i="21"/>
  <c r="L13" i="21"/>
  <c r="N13" i="21"/>
  <c r="P13" i="21" s="1"/>
  <c r="R13" i="21" s="1"/>
  <c r="T13" i="21" s="1"/>
  <c r="V13" i="21" s="1"/>
  <c r="X13" i="21" s="1"/>
  <c r="Y13" i="21" s="1"/>
  <c r="Z13" i="21" s="1"/>
  <c r="AA13" i="21" s="1"/>
  <c r="AB13" i="21" s="1"/>
  <c r="CW13" i="21" s="1"/>
  <c r="H13" i="21"/>
  <c r="B13" i="21"/>
  <c r="DH12" i="21"/>
  <c r="DG12" i="21"/>
  <c r="CI12" i="21" s="1"/>
  <c r="DF12" i="21"/>
  <c r="CT12" i="21"/>
  <c r="CS12" i="21"/>
  <c r="CR12" i="21" s="1"/>
  <c r="CN12" i="21"/>
  <c r="CF12" i="21"/>
  <c r="CE12" i="21"/>
  <c r="GL12" i="21" s="1"/>
  <c r="CD12" i="21"/>
  <c r="GP12" i="21" s="1"/>
  <c r="BJ12" i="21"/>
  <c r="BI12" i="21"/>
  <c r="AT12" i="21"/>
  <c r="AQ12" i="21"/>
  <c r="BM12" i="21"/>
  <c r="AN12" i="21"/>
  <c r="AH12" i="21"/>
  <c r="AI12" i="21" s="1"/>
  <c r="L12" i="21"/>
  <c r="N12" i="21" s="1"/>
  <c r="P12" i="21" s="1"/>
  <c r="R12" i="21" s="1"/>
  <c r="T12" i="21" s="1"/>
  <c r="V12" i="21" s="1"/>
  <c r="X12" i="21" s="1"/>
  <c r="Y12" i="21" s="1"/>
  <c r="Z12" i="21" s="1"/>
  <c r="AA12" i="21" s="1"/>
  <c r="AB12" i="21" s="1"/>
  <c r="CW12" i="21" s="1"/>
  <c r="H12" i="21"/>
  <c r="B12" i="21"/>
  <c r="FY11" i="21"/>
  <c r="FV11" i="21"/>
  <c r="FS11" i="21"/>
  <c r="DH11" i="21"/>
  <c r="DG11" i="21"/>
  <c r="CI11" i="21" s="1"/>
  <c r="CL11" i="21" s="1"/>
  <c r="DF11" i="21"/>
  <c r="CW11" i="21"/>
  <c r="CX11" i="21" s="1"/>
  <c r="CR11" i="21"/>
  <c r="CN11" i="21"/>
  <c r="CF11" i="21"/>
  <c r="CE11" i="21"/>
  <c r="GL11" i="21"/>
  <c r="CD11" i="21"/>
  <c r="BM11" i="21"/>
  <c r="FM11" i="21" s="1"/>
  <c r="BJ11" i="21"/>
  <c r="BI11" i="21"/>
  <c r="AH11" i="21"/>
  <c r="AI11" i="21" s="1"/>
  <c r="AC11" i="21"/>
  <c r="Y11" i="21"/>
  <c r="Z11" i="21"/>
  <c r="V11" i="21"/>
  <c r="R11" i="21"/>
  <c r="N11" i="21"/>
  <c r="H11" i="21"/>
  <c r="B11" i="21"/>
  <c r="GR10" i="21"/>
  <c r="GP10" i="21"/>
  <c r="GN10" i="21"/>
  <c r="GL10" i="21"/>
  <c r="GJ10" i="21"/>
  <c r="GH10" i="21"/>
  <c r="GR9" i="21"/>
  <c r="GP9" i="21"/>
  <c r="GN9" i="21"/>
  <c r="FY9" i="21"/>
  <c r="FV9" i="21"/>
  <c r="FS9" i="21"/>
  <c r="FM9" i="21"/>
  <c r="DH9" i="21"/>
  <c r="DG9" i="21"/>
  <c r="CK9" i="21" s="1"/>
  <c r="DF9" i="21"/>
  <c r="DI9" i="21" s="1"/>
  <c r="CR9" i="21"/>
  <c r="CO9" i="21"/>
  <c r="CN9" i="21"/>
  <c r="CM9" i="21"/>
  <c r="CF9" i="21"/>
  <c r="CE9" i="21"/>
  <c r="GL9" i="21"/>
  <c r="BJ9" i="21"/>
  <c r="BI9" i="21"/>
  <c r="AT9" i="21"/>
  <c r="AH9" i="21"/>
  <c r="AI9" i="21" s="1"/>
  <c r="AA9" i="21"/>
  <c r="AB9" i="21" s="1"/>
  <c r="CW9" i="21" s="1"/>
  <c r="Y9" i="21"/>
  <c r="Z9" i="21"/>
  <c r="H9" i="21"/>
  <c r="D9" i="21"/>
  <c r="B9" i="21"/>
  <c r="GR8" i="21"/>
  <c r="GP8" i="21"/>
  <c r="GN8" i="21"/>
  <c r="FY8" i="21"/>
  <c r="FV8" i="21"/>
  <c r="FS8" i="21"/>
  <c r="FM8" i="21"/>
  <c r="DH8" i="21"/>
  <c r="DG8" i="21"/>
  <c r="CK8" i="21" s="1"/>
  <c r="DF8" i="21"/>
  <c r="DI8" i="21" s="1"/>
  <c r="CR8" i="21"/>
  <c r="CO8" i="21"/>
  <c r="CN8" i="21"/>
  <c r="CM8" i="21"/>
  <c r="CF8" i="21"/>
  <c r="CE8" i="21"/>
  <c r="GL8" i="21"/>
  <c r="BJ8" i="21"/>
  <c r="BI8" i="21"/>
  <c r="AT8" i="21"/>
  <c r="AH8" i="21"/>
  <c r="AI8" i="21" s="1"/>
  <c r="AA8" i="21"/>
  <c r="AB8" i="21" s="1"/>
  <c r="CW8" i="21" s="1"/>
  <c r="Y8" i="21"/>
  <c r="Z8" i="21"/>
  <c r="H8" i="21"/>
  <c r="D8" i="21"/>
  <c r="B8" i="21"/>
  <c r="GR7" i="21"/>
  <c r="GP7" i="21"/>
  <c r="GN7" i="21"/>
  <c r="FY7" i="21"/>
  <c r="FV7" i="21"/>
  <c r="FS7" i="21"/>
  <c r="DH7" i="21"/>
  <c r="DG7" i="21" s="1"/>
  <c r="DF7" i="21"/>
  <c r="DI7" i="21" s="1"/>
  <c r="CR7" i="21"/>
  <c r="CO7" i="21"/>
  <c r="CN7" i="21"/>
  <c r="CM7" i="21"/>
  <c r="CJ7" i="21"/>
  <c r="CF7" i="21"/>
  <c r="CK7" i="21"/>
  <c r="CE7" i="21"/>
  <c r="BJ7" i="21"/>
  <c r="BI7" i="21"/>
  <c r="AT7" i="21"/>
  <c r="AH7" i="21"/>
  <c r="AI7" i="21"/>
  <c r="AA7" i="21"/>
  <c r="AB7" i="21"/>
  <c r="CW7" i="21" s="1"/>
  <c r="Y7" i="21"/>
  <c r="Z7" i="21" s="1"/>
  <c r="H7" i="21"/>
  <c r="D7" i="21"/>
  <c r="B7" i="21"/>
  <c r="GR6" i="21"/>
  <c r="GP6" i="21"/>
  <c r="GN6" i="21"/>
  <c r="FY6" i="21"/>
  <c r="FV6" i="21"/>
  <c r="FS6" i="21"/>
  <c r="FM6" i="21"/>
  <c r="DH6" i="21"/>
  <c r="DG6" i="21" s="1"/>
  <c r="CK6" i="21" s="1"/>
  <c r="DF6" i="21"/>
  <c r="DI6" i="21"/>
  <c r="CR6" i="21"/>
  <c r="CO6" i="21"/>
  <c r="CN6" i="21"/>
  <c r="CM6" i="21"/>
  <c r="CF6" i="21"/>
  <c r="CE6" i="21"/>
  <c r="CL6" i="21" s="1"/>
  <c r="BJ6" i="21"/>
  <c r="BI6" i="21"/>
  <c r="AT6" i="21"/>
  <c r="AH6" i="21"/>
  <c r="AI6" i="21"/>
  <c r="AA6" i="21"/>
  <c r="AB6" i="21"/>
  <c r="CW6" i="21" s="1"/>
  <c r="CY6" i="21" s="1"/>
  <c r="CZ6" i="21" s="1"/>
  <c r="Y6" i="21"/>
  <c r="Z6" i="21" s="1"/>
  <c r="H6" i="21"/>
  <c r="D6" i="21"/>
  <c r="B6" i="21"/>
  <c r="GR5" i="21"/>
  <c r="GP5" i="21"/>
  <c r="GN5" i="21"/>
  <c r="FY5" i="21"/>
  <c r="FV5" i="21"/>
  <c r="FS5" i="21"/>
  <c r="FM5" i="21"/>
  <c r="DH5" i="21"/>
  <c r="DG5" i="21" s="1"/>
  <c r="CK5" i="21" s="1"/>
  <c r="DF5" i="21"/>
  <c r="DI5" i="21"/>
  <c r="CR5" i="21"/>
  <c r="CO5" i="21"/>
  <c r="CN5" i="21"/>
  <c r="CM5" i="21"/>
  <c r="CF5" i="21"/>
  <c r="CE5" i="21"/>
  <c r="BJ5" i="21"/>
  <c r="BI5" i="21"/>
  <c r="AT5" i="21"/>
  <c r="AH5" i="21"/>
  <c r="AI5" i="21" s="1"/>
  <c r="AA5" i="21"/>
  <c r="AB5" i="21" s="1"/>
  <c r="CW5" i="21" s="1"/>
  <c r="Y5" i="21"/>
  <c r="Z5" i="21"/>
  <c r="H5" i="21"/>
  <c r="D5" i="21"/>
  <c r="B5" i="21"/>
  <c r="GR4" i="21"/>
  <c r="GP4" i="21"/>
  <c r="GN4" i="21"/>
  <c r="FY4" i="21"/>
  <c r="FV4" i="21"/>
  <c r="FS4" i="21"/>
  <c r="FM4" i="21"/>
  <c r="DH4" i="21"/>
  <c r="DG4" i="21"/>
  <c r="CK4" i="21" s="1"/>
  <c r="DF4" i="21"/>
  <c r="DI4" i="21" s="1"/>
  <c r="CR4" i="21"/>
  <c r="CO4" i="21"/>
  <c r="CN4" i="21"/>
  <c r="CM4" i="21"/>
  <c r="CF4" i="21"/>
  <c r="CE4" i="21"/>
  <c r="CL4" i="21"/>
  <c r="BJ4" i="21"/>
  <c r="BI4" i="21"/>
  <c r="AT4" i="21"/>
  <c r="AH4" i="21"/>
  <c r="AI4" i="21" s="1"/>
  <c r="AA4" i="21"/>
  <c r="AB4" i="21" s="1"/>
  <c r="CW4" i="21"/>
  <c r="CY4" i="21" s="1"/>
  <c r="CZ4" i="21" s="1"/>
  <c r="Y4" i="21"/>
  <c r="Z4" i="21"/>
  <c r="H4" i="21"/>
  <c r="D4" i="21"/>
  <c r="B4" i="21"/>
  <c r="GR3" i="21"/>
  <c r="GP3" i="21"/>
  <c r="GN3" i="21"/>
  <c r="FY3" i="21"/>
  <c r="FV3" i="21"/>
  <c r="FS3" i="21"/>
  <c r="FM3" i="21"/>
  <c r="DH3" i="21"/>
  <c r="DG3" i="21"/>
  <c r="CK3" i="21" s="1"/>
  <c r="DF3" i="21"/>
  <c r="DI3" i="21" s="1"/>
  <c r="CR3" i="21"/>
  <c r="CO3" i="21"/>
  <c r="CN3" i="21"/>
  <c r="CM3" i="21"/>
  <c r="CF3" i="21"/>
  <c r="CE3" i="21"/>
  <c r="BJ3" i="21"/>
  <c r="BI3" i="21"/>
  <c r="AT3" i="21"/>
  <c r="AH3" i="21"/>
  <c r="AI3" i="21"/>
  <c r="AA3" i="21"/>
  <c r="AB3" i="21"/>
  <c r="CW3" i="21" s="1"/>
  <c r="CY3" i="21"/>
  <c r="CZ3" i="21" s="1"/>
  <c r="Y3" i="21"/>
  <c r="Z3" i="21"/>
  <c r="H3" i="21"/>
  <c r="D3" i="21"/>
  <c r="CX3" i="21"/>
  <c r="DI12" i="21"/>
  <c r="CD20" i="21"/>
  <c r="GR20" i="21"/>
  <c r="AN7" i="21"/>
  <c r="AQ7" i="21"/>
  <c r="DI13" i="21"/>
  <c r="Y19" i="21"/>
  <c r="Z19" i="21" s="1"/>
  <c r="GH15" i="21"/>
  <c r="FJ11" i="21"/>
  <c r="FF12" i="21"/>
  <c r="FF14" i="21"/>
  <c r="CF20" i="21"/>
  <c r="CC11" i="21"/>
  <c r="BL11" i="21" s="1"/>
  <c r="FF13" i="21"/>
  <c r="CI4" i="21"/>
  <c r="CI6" i="21"/>
  <c r="GN11" i="21"/>
  <c r="CC12" i="21"/>
  <c r="BL12" i="21" s="1"/>
  <c r="GN12" i="21"/>
  <c r="CC13" i="21"/>
  <c r="BL13" i="21"/>
  <c r="GN13" i="21"/>
  <c r="CC14" i="21"/>
  <c r="BL14" i="21" s="1"/>
  <c r="GN14" i="21"/>
  <c r="GL15" i="21"/>
  <c r="CC19" i="21"/>
  <c r="AQ19" i="21" s="1"/>
  <c r="CM19" i="21"/>
  <c r="CK19" i="21" s="1"/>
  <c r="GR11" i="21"/>
  <c r="GR12" i="21"/>
  <c r="GR13" i="21"/>
  <c r="GR14" i="21"/>
  <c r="GP19" i="21"/>
  <c r="GL3" i="21"/>
  <c r="GH3" i="21"/>
  <c r="CC3" i="21"/>
  <c r="BL3" i="21"/>
  <c r="CE20" i="21"/>
  <c r="GL5" i="21"/>
  <c r="GH5" i="21"/>
  <c r="CC5" i="21"/>
  <c r="BL5" i="21" s="1"/>
  <c r="GL7" i="21"/>
  <c r="GH7" i="21"/>
  <c r="CL7" i="21"/>
  <c r="CI7" i="21" s="1"/>
  <c r="CC7" i="21"/>
  <c r="BL7" i="21" s="1"/>
  <c r="GJ7" i="21"/>
  <c r="GP20" i="21"/>
  <c r="GL4" i="21"/>
  <c r="GH4" i="21"/>
  <c r="CC4" i="21"/>
  <c r="BL4" i="21" s="1"/>
  <c r="GL6" i="21"/>
  <c r="GH6" i="21"/>
  <c r="CC6" i="21"/>
  <c r="BL6" i="21" s="1"/>
  <c r="CX7" i="21"/>
  <c r="CY7" i="21"/>
  <c r="CZ7" i="21"/>
  <c r="CY8" i="21"/>
  <c r="CZ8" i="21"/>
  <c r="CX8" i="21"/>
  <c r="CY9" i="21"/>
  <c r="CZ9" i="21" s="1"/>
  <c r="CX9" i="21"/>
  <c r="CX12" i="21"/>
  <c r="CY12" i="21"/>
  <c r="CZ12" i="21" s="1"/>
  <c r="CX13" i="21"/>
  <c r="CY13" i="21"/>
  <c r="CZ13" i="21"/>
  <c r="CX14" i="21"/>
  <c r="CY14" i="21"/>
  <c r="CZ14" i="21" s="1"/>
  <c r="CY15" i="21"/>
  <c r="CZ15" i="21" s="1"/>
  <c r="CX15" i="21"/>
  <c r="CX18" i="21"/>
  <c r="CY18" i="21"/>
  <c r="CZ18" i="21" s="1"/>
  <c r="CY19" i="21"/>
  <c r="CZ19" i="21" s="1"/>
  <c r="CX19" i="21"/>
  <c r="GJ3" i="21"/>
  <c r="GJ5" i="21"/>
  <c r="CL3" i="21"/>
  <c r="CI3" i="21" s="1"/>
  <c r="CX4" i="21"/>
  <c r="GJ4" i="21"/>
  <c r="CL5" i="21"/>
  <c r="CI5" i="21" s="1"/>
  <c r="CX6" i="21"/>
  <c r="GJ6" i="21"/>
  <c r="CL8" i="21"/>
  <c r="CI8" i="21" s="1"/>
  <c r="GJ8" i="21"/>
  <c r="CL9" i="21"/>
  <c r="CI9" i="21"/>
  <c r="GJ9" i="21"/>
  <c r="CY11" i="21"/>
  <c r="CZ11" i="21" s="1"/>
  <c r="GJ11" i="21"/>
  <c r="CL12" i="21"/>
  <c r="GJ12" i="21"/>
  <c r="CL13" i="21"/>
  <c r="GJ13" i="21"/>
  <c r="CL14" i="21"/>
  <c r="GJ14" i="21"/>
  <c r="BM15" i="21"/>
  <c r="DI15" i="21"/>
  <c r="CM15" i="21"/>
  <c r="GP15" i="21"/>
  <c r="CM16" i="21"/>
  <c r="GP16" i="21"/>
  <c r="GN18" i="21"/>
  <c r="GR18" i="21"/>
  <c r="CC8" i="21"/>
  <c r="BL8" i="21"/>
  <c r="GH8" i="21"/>
  <c r="CC9" i="21"/>
  <c r="BL9" i="21" s="1"/>
  <c r="GH9" i="21"/>
  <c r="DI11" i="21"/>
  <c r="GH11" i="21"/>
  <c r="GP11" i="21"/>
  <c r="CM12" i="21"/>
  <c r="GH12" i="21"/>
  <c r="CM13" i="21"/>
  <c r="GH13" i="21"/>
  <c r="CM14" i="21"/>
  <c r="CK14" i="21" s="1"/>
  <c r="GH14" i="21"/>
  <c r="CC15" i="21"/>
  <c r="CL15" i="21"/>
  <c r="GN15" i="21"/>
  <c r="CC16" i="21"/>
  <c r="GN16" i="21"/>
  <c r="Y18" i="21"/>
  <c r="Z18" i="21"/>
  <c r="CC18" i="21"/>
  <c r="CM18" i="21"/>
  <c r="CK18" i="21" s="1"/>
  <c r="GN19" i="21"/>
  <c r="GN20" i="21"/>
  <c r="AQ18" i="21"/>
  <c r="BM18" i="21"/>
  <c r="DI18" i="21" s="1"/>
  <c r="BL18" i="21"/>
  <c r="CK13" i="21"/>
  <c r="CK12" i="21"/>
  <c r="CK15" i="21"/>
  <c r="FF18" i="21"/>
  <c r="GL20" i="21"/>
  <c r="GH20" i="21"/>
  <c r="GJ20" i="21"/>
  <c r="CC20" i="21"/>
  <c r="FM18" i="21"/>
  <c r="GY19" i="5"/>
  <c r="GY22" i="5"/>
  <c r="GW22" i="5"/>
  <c r="GU22" i="5"/>
  <c r="GS22" i="5"/>
  <c r="GQ22" i="5"/>
  <c r="GO22" i="5"/>
  <c r="FH22" i="5"/>
  <c r="FM22" i="5"/>
  <c r="GG13" i="5"/>
  <c r="GK13" i="5"/>
  <c r="GI13" i="5"/>
  <c r="GM13" i="5"/>
  <c r="GG7" i="5"/>
  <c r="GK7" i="5"/>
  <c r="GI7" i="5"/>
  <c r="GM7" i="5"/>
  <c r="GG5" i="5"/>
  <c r="GK5" i="5"/>
  <c r="GI5" i="5"/>
  <c r="GI3" i="5"/>
  <c r="GG3" i="5"/>
  <c r="GG12" i="5"/>
  <c r="GK12" i="5"/>
  <c r="GI12" i="5"/>
  <c r="GM12" i="5"/>
  <c r="GG4" i="5"/>
  <c r="GK4" i="5"/>
  <c r="GI4" i="5"/>
  <c r="BT7" i="5"/>
  <c r="FT7" i="5" s="1"/>
  <c r="GS33" i="5"/>
  <c r="GW33" i="5"/>
  <c r="GU19" i="5"/>
  <c r="GW19" i="5"/>
  <c r="GY33" i="5"/>
  <c r="GQ33" i="5"/>
  <c r="FT22" i="5"/>
  <c r="GY18" i="5"/>
  <c r="GW18" i="5"/>
  <c r="GU18" i="5"/>
  <c r="GS18" i="5"/>
  <c r="GQ18" i="5"/>
  <c r="GO18" i="5"/>
  <c r="FM18" i="5"/>
  <c r="CT3" i="5"/>
  <c r="CU3" i="5"/>
  <c r="CV3" i="5"/>
  <c r="DO3" i="5"/>
  <c r="FZ3" i="5"/>
  <c r="GC3" i="5"/>
  <c r="GF3" i="5"/>
  <c r="GO3" i="5"/>
  <c r="GQ3" i="5"/>
  <c r="GU3" i="5"/>
  <c r="GW3" i="5"/>
  <c r="GY3" i="5"/>
  <c r="DD4" i="5"/>
  <c r="DF4" i="5" s="1"/>
  <c r="DG4" i="5" s="1"/>
  <c r="AH4" i="5"/>
  <c r="AI4" i="5" s="1"/>
  <c r="BP4" i="5"/>
  <c r="CS4" i="5"/>
  <c r="CT4" i="5"/>
  <c r="CU4" i="5"/>
  <c r="CV4" i="5"/>
  <c r="DO4" i="5"/>
  <c r="FZ4" i="5"/>
  <c r="GC4" i="5"/>
  <c r="GF4" i="5"/>
  <c r="GO4" i="5"/>
  <c r="GQ4" i="5"/>
  <c r="GS4" i="5"/>
  <c r="GU4" i="5"/>
  <c r="GW4" i="5"/>
  <c r="GY4" i="5"/>
  <c r="DD5" i="5"/>
  <c r="DF5" i="5" s="1"/>
  <c r="DG5" i="5" s="1"/>
  <c r="BO5" i="5"/>
  <c r="BP5" i="5"/>
  <c r="CS5" i="5"/>
  <c r="CT5" i="5"/>
  <c r="CP5" i="5" s="1"/>
  <c r="CU5" i="5"/>
  <c r="CV5" i="5"/>
  <c r="FZ5" i="5"/>
  <c r="GC5" i="5"/>
  <c r="GF5" i="5"/>
  <c r="GO5" i="5"/>
  <c r="GQ5" i="5"/>
  <c r="GS5" i="5"/>
  <c r="GU5" i="5"/>
  <c r="GW5" i="5"/>
  <c r="GY5" i="5"/>
  <c r="AH7" i="5"/>
  <c r="DS7" i="5" s="1"/>
  <c r="DM7" i="5" s="1"/>
  <c r="DP7" i="5" s="1"/>
  <c r="BO7" i="5"/>
  <c r="BP7" i="5"/>
  <c r="CT7" i="5"/>
  <c r="CU7" i="5"/>
  <c r="CV7" i="5"/>
  <c r="CY7" i="5"/>
  <c r="DO7" i="5"/>
  <c r="FZ7" i="5"/>
  <c r="GC7" i="5"/>
  <c r="GF7" i="5"/>
  <c r="GO7" i="5"/>
  <c r="GQ7" i="5"/>
  <c r="GS7" i="5"/>
  <c r="GU7" i="5"/>
  <c r="GW7" i="5"/>
  <c r="GY7" i="5"/>
  <c r="FZ12" i="5"/>
  <c r="GC12" i="5"/>
  <c r="GF12" i="5"/>
  <c r="GO12" i="5"/>
  <c r="GQ12" i="5"/>
  <c r="GS12" i="5"/>
  <c r="GU12" i="5"/>
  <c r="GW12" i="5"/>
  <c r="GY12" i="5"/>
  <c r="FZ13" i="5"/>
  <c r="GC13" i="5"/>
  <c r="GF13" i="5"/>
  <c r="GO13" i="5"/>
  <c r="GQ13" i="5"/>
  <c r="GS13" i="5"/>
  <c r="GU13" i="5"/>
  <c r="GW13" i="5"/>
  <c r="GY13" i="5"/>
  <c r="DE4" i="5"/>
  <c r="DE7" i="5"/>
  <c r="DE5" i="5"/>
  <c r="GY14" i="5"/>
  <c r="GY15" i="5"/>
  <c r="GY16" i="5"/>
  <c r="GY17" i="5"/>
  <c r="GY20" i="5"/>
  <c r="GY21" i="5"/>
  <c r="GW14" i="5"/>
  <c r="GW15" i="5"/>
  <c r="GW16" i="5"/>
  <c r="GW17" i="5"/>
  <c r="GW20" i="5"/>
  <c r="GW21" i="5"/>
  <c r="GU14" i="5"/>
  <c r="GU15" i="5"/>
  <c r="GU16" i="5"/>
  <c r="GU17" i="5"/>
  <c r="GU20" i="5"/>
  <c r="GU21" i="5"/>
  <c r="GS15" i="5"/>
  <c r="GS16" i="5"/>
  <c r="GS17" i="5"/>
  <c r="GS20" i="5"/>
  <c r="GS21" i="5"/>
  <c r="GQ15" i="5"/>
  <c r="GQ16" i="5"/>
  <c r="GQ17" i="5"/>
  <c r="GQ20" i="5"/>
  <c r="GQ21" i="5"/>
  <c r="GO15" i="5"/>
  <c r="GO16" i="5"/>
  <c r="GO17" i="5"/>
  <c r="GO20" i="5"/>
  <c r="GO21" i="5"/>
  <c r="FH21" i="5"/>
  <c r="GS14" i="5"/>
  <c r="GQ14" i="5"/>
  <c r="GO14" i="5"/>
  <c r="FT21" i="5"/>
  <c r="GF14" i="5"/>
  <c r="GC14" i="5"/>
  <c r="FZ14" i="5"/>
  <c r="FQ14" i="5"/>
  <c r="FT14" i="5"/>
  <c r="FM15" i="5"/>
  <c r="FM17" i="5"/>
  <c r="FM21" i="5"/>
  <c r="FT32" i="5"/>
  <c r="BT5" i="5"/>
  <c r="DS4" i="5"/>
  <c r="FT4" i="5"/>
  <c r="GW30" i="5"/>
  <c r="GY29" i="5"/>
  <c r="GY28" i="5"/>
  <c r="GU30" i="5"/>
  <c r="FM28" i="5"/>
  <c r="FM29" i="5"/>
  <c r="FT29" i="5"/>
  <c r="GY27" i="5"/>
  <c r="FM27" i="5"/>
  <c r="CS7" i="5" l="1"/>
  <c r="BM19" i="21"/>
  <c r="FF19" i="21"/>
  <c r="CY5" i="21"/>
  <c r="CZ5" i="21" s="1"/>
  <c r="CX5" i="21"/>
  <c r="FT5" i="5"/>
  <c r="DP5" i="5"/>
  <c r="AI7" i="5"/>
  <c r="DN4" i="5"/>
  <c r="DM4" i="5"/>
  <c r="DM6" i="5"/>
  <c r="DP6" i="5" s="1"/>
  <c r="GO33" i="5"/>
  <c r="DP4" i="5"/>
  <c r="GY30" i="5"/>
  <c r="GU28" i="5"/>
  <c r="GS25" i="5"/>
  <c r="FM25" i="5"/>
  <c r="FM16" i="5"/>
  <c r="CS6" i="5"/>
  <c r="AT3" i="5"/>
  <c r="FT25" i="5"/>
  <c r="GW28" i="5"/>
  <c r="DN7" i="5"/>
  <c r="CP7" i="5" s="1"/>
  <c r="CR7" i="5" s="1"/>
  <c r="DF3" i="5"/>
  <c r="DG3" i="5" s="1"/>
  <c r="GW27" i="5"/>
  <c r="GU29" i="5"/>
  <c r="FT13" i="5"/>
  <c r="FT6" i="5"/>
  <c r="FT28" i="5"/>
  <c r="GW29" i="5"/>
  <c r="GU33" i="5"/>
  <c r="GU27" i="5"/>
  <c r="AZ3" i="5"/>
  <c r="DI19" i="21" l="1"/>
  <c r="FM19" i="21"/>
  <c r="CR6" i="5"/>
  <c r="FT12" i="5"/>
  <c r="DS3" i="5"/>
  <c r="FT3" i="5"/>
  <c r="DM3" i="5" l="1"/>
  <c r="DP3" i="5" s="1"/>
  <c r="DN3" i="5"/>
  <c r="CR3" i="5" s="1"/>
  <c r="P5" i="5"/>
  <c r="R5" i="5" s="1"/>
  <c r="T5" i="5" s="1"/>
  <c r="V5" i="5" s="1"/>
  <c r="X5" i="5" s="1"/>
</calcChain>
</file>

<file path=xl/comments1.xml><?xml version="1.0" encoding="utf-8"?>
<comments xmlns="http://schemas.openxmlformats.org/spreadsheetml/2006/main">
  <authors>
    <author>MAC</author>
  </authors>
  <commentList>
    <comment ref="DU14" authorId="0">
      <text>
        <r>
          <rPr>
            <b/>
            <sz val="9"/>
            <color indexed="81"/>
            <rFont val="Tahoma"/>
            <family val="2"/>
          </rPr>
          <t>MAC:</t>
        </r>
        <r>
          <rPr>
            <sz val="9"/>
            <color indexed="81"/>
            <rFont val="Tahoma"/>
            <family val="2"/>
          </rPr>
          <t xml:space="preserve">
SIN PAGAR</t>
        </r>
      </text>
    </comment>
  </commentList>
</comments>
</file>

<file path=xl/comments2.xml><?xml version="1.0" encoding="utf-8"?>
<comments xmlns="http://schemas.openxmlformats.org/spreadsheetml/2006/main">
  <authors>
    <author>MAC</author>
  </authors>
  <commentList>
    <comment ref="DN11" authorId="0">
      <text>
        <r>
          <rPr>
            <b/>
            <sz val="9"/>
            <color indexed="81"/>
            <rFont val="Tahoma"/>
            <family val="2"/>
          </rPr>
          <t>MAC:</t>
        </r>
        <r>
          <rPr>
            <sz val="9"/>
            <color indexed="81"/>
            <rFont val="Tahoma"/>
            <family val="2"/>
          </rPr>
          <t xml:space="preserve">
SIN PAGAR</t>
        </r>
      </text>
    </comment>
  </commentList>
</comments>
</file>

<file path=xl/sharedStrings.xml><?xml version="1.0" encoding="utf-8"?>
<sst xmlns="http://schemas.openxmlformats.org/spreadsheetml/2006/main" count="1587" uniqueCount="564">
  <si>
    <t>contratista declara</t>
  </si>
  <si>
    <t>COLONIA SAN ISIDRO</t>
  </si>
  <si>
    <t>16084 EMPEDRADO AHOGADO EN LA COLONIA PEÑITAS</t>
  </si>
  <si>
    <t>16085 EMPEDRADO EN LOMAS DE SANTIAGO</t>
  </si>
  <si>
    <t>PZA</t>
  </si>
  <si>
    <t>TRESCIENTOS SETENTA Y DOS MIL DOSCIENTOS ONCE PESOS 96/100 M.N.</t>
  </si>
  <si>
    <t>TRESCIENTOS NOVENTA Y NUEVE MIL SEISCIENTOS VEINTIUN PESOS 02/100 M.N.</t>
  </si>
  <si>
    <t>3588-00091-8</t>
  </si>
  <si>
    <t>3588-00092-5</t>
  </si>
  <si>
    <t>3762-00064-8</t>
  </si>
  <si>
    <t>3762-00063-3</t>
  </si>
  <si>
    <t>3762-00065-7</t>
  </si>
  <si>
    <t>3762-00066-0</t>
  </si>
  <si>
    <t>3588-00085-7</t>
  </si>
  <si>
    <t>3588-00086-4</t>
  </si>
  <si>
    <t>3588-00089-9</t>
  </si>
  <si>
    <t>3588-00090-5</t>
  </si>
  <si>
    <t>Sahuayo, Michoacán</t>
  </si>
  <si>
    <t>$71,110..08</t>
  </si>
  <si>
    <t>$23,407..69</t>
  </si>
  <si>
    <t>GERARDO M.G.</t>
  </si>
  <si>
    <t>MANUEL SALVADOR GARCIA RAMIREZ</t>
  </si>
  <si>
    <t xml:space="preserve">LUIS MANUEL AYALA </t>
  </si>
  <si>
    <t>EZEQUIEL. B. S.</t>
  </si>
  <si>
    <t>ae1a invitado 1</t>
  </si>
  <si>
    <t>20 mat invitado 1</t>
  </si>
  <si>
    <t>ae1a invitado 2</t>
  </si>
  <si>
    <t>20 mat invitado 2</t>
  </si>
  <si>
    <t>ae1a invitado 3</t>
  </si>
  <si>
    <t>20 mat invitado 3</t>
  </si>
  <si>
    <t xml:space="preserve">ESTIMACION 01 </t>
  </si>
  <si>
    <t>ESTIMACION 01 ULTIMA</t>
  </si>
  <si>
    <t>2262-02180-7</t>
  </si>
  <si>
    <t>2262-02179-3</t>
  </si>
  <si>
    <t>2262-02209-5</t>
  </si>
  <si>
    <t>2262-02208-0</t>
  </si>
  <si>
    <t xml:space="preserve">COLONIA LA YERBABUENA </t>
  </si>
  <si>
    <t>C.FRANCISCO SANCHEZ SANCHEZ</t>
  </si>
  <si>
    <t>CP. ESTANISLAO AMEZCUA SANCHEZ</t>
  </si>
  <si>
    <t>ING MIGUEL CEJA LOPEZ</t>
  </si>
  <si>
    <t xml:space="preserve">ALUMBRADO  CAMINO A SAN MIGUEL </t>
  </si>
  <si>
    <t xml:space="preserve">CONSTRUCCION DE PUENTE PEATONAL EN COLONIA SAN ISIDRO </t>
  </si>
  <si>
    <t>REMODELACION DE BAÑOS DEL MERCADO MUNICIPAL</t>
  </si>
  <si>
    <t xml:space="preserve">COLONIA CENTRO </t>
  </si>
  <si>
    <t xml:space="preserve">INGENIERIA ELECTRIFICADE SAHUYO </t>
  </si>
  <si>
    <t xml:space="preserve">ING. SANTIAGO CHAVEZ SANCHEZ </t>
  </si>
  <si>
    <t xml:space="preserve">DOSCIENTOS CUARENTA Y NUEVE MIL OCHOCIENTOS CINCUENTA Y UN MIL PESOS 82/100 M.N.
</t>
  </si>
  <si>
    <t>TRECIENTOS OCHENTA Y OCHO MIL QUINIENTOS TREINTA Y DOS MIL69/100/M.N.</t>
  </si>
  <si>
    <t>CONSTRUCTORA RAGOCE, S.A. DE C.V.</t>
  </si>
  <si>
    <t>ING. JOSE RAFAEL GONZALEZ CERVANTES</t>
  </si>
  <si>
    <t>PROYECTO ARQUITECTONICO, DISEÑO Y CONSTRUCCION</t>
  </si>
  <si>
    <t>REHABILITACION DE PLAZA PRINCIPAL SAHUAYO</t>
  </si>
  <si>
    <t xml:space="preserve">POR ADJUDICACION </t>
  </si>
  <si>
    <t>POR ADMINISTRACION</t>
  </si>
  <si>
    <t xml:space="preserve">POR LICITACION </t>
  </si>
  <si>
    <t xml:space="preserve"> POR INVITACION RESTRINGIDA</t>
  </si>
  <si>
    <t xml:space="preserve">II.1.- Que acredita la existencia legal de su sociedad, con la escritura constitutiva pública número 78 de fecha 29 de noviembre de 2009, otorgada ante la fe del notario numero 144 Lic. Francisco Lara Enriquez , con ejercicio y residencia  en la ciudad de Venustiano Carranza Mich., e inscrita en el registro publico de la propiedad, registro numero 16297*9, de fecha 07 de octubre -, de 2009 del libro de comercio, cuyo objeto social es  promoción y asesoría de toda clase de negocios inmobiliarios, y que cuenta con los siguientes registros vigentes.
II.1.- Que acredita la existencia legal de su sociedad.
R.F.C. de la Secretaría de Hacienda y Crédito Público UCC090929F17
Registro ante el Instituto Mexicano del Seguro Social C9814793102
Registro ante el INFONAVIT C9814793102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el IFE a nombre de Agustin Fajardo Cabezas  con número de folio 1727107039743 y que tiene establecido su domicilio en  Calle Independencia no. 365 colonia centro , Sahuayo, Mich. Código Postal  59000, mismo que señala para todos los fines y efectos legales de este contrato.
II.5.- Que su registro en el Padrón de Contratistas de Obras Públicas del Estado, otorgado por la Secretaría de Comunicaciones y Obras Públicas es el número GEM/SCOP/PC/744/2010.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</si>
  <si>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 xml:space="preserve">II.1.- Que acredita la existencia legal de su sociedad.
R.F.C. de la Secretaría de Hacienda y Crédito Público  IAA080201836
Registro ante el Instituto Mexicano del Seguro Social C9817132009112702894
Registro ante el INFONAVIT C9817132009112702894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el IFE a nombre de Miguel Angel herrera navarro   con número de folio 031994683 y que tiene establecido su domicilio en  Calle Jalisco número 235 fraccionamiento las brisas, Sahuayo, Mich. Código Postal  59010, mismo que señala para todos los fines y efectos legales de este contrato.
II.5.- Que su registro en el Padrón de Contratistas de Obras Públicas del Estado, otorgado por la Secretaría de Comunicaciones y Obras Públicas es el número GEM/SCOP/PC/989/2010.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</si>
  <si>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 xml:space="preserve">II.1.- Que acredita la existencia legal de su sociedad, con la escritura constitutiva pública número 13466 de fecha 28 de junio de  2005, otorgada ante la fe del notario numero 01, Lic. J. Pastor Padilla Padilla, con ejercicio y residencia  en la ciudad de Guadalajara Mich., e inscrita en el registro público de la propiedad, registro numero 28111*1, de fecha 21, de septiembre -, de 2005, del libro de comercio, cuyo objeto social es  promoción y asesoría de toda clase de negocios inmobiliarios, y que cuenta con los siguientes registros vigentes.
R.F.C. de la Secretaría de Hacienda y Crédito Público  CMC 050630 LT9
Registro ante el Instituto Mexicano del Seguro Social R126482510.
Registro ante el INFONAVIT R126482510..
II.2.- Testimonio de la escritura pública, relativo al acta de asamblea general extraordinaria, numero 708, de fecha 16 de junio de  2010, otorgada ante la fe del notario público número 160, Lic Gerardo Muñiz Gudiño  con ejercicio y residencia en la ciudad de Vista Hermosa, Mich.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IFE a nombre de Édgar Gerardo Gómez Núñez con numero de folio 145431654, y que tiene establecido su domicilio en  Calle colima 66  colonia las brisas, Código Postal  59010, mismo que señala para todos los fines y efectos legales de este contrato.
II.5.- Que su registro en el Padrón de Contratistas de Obras Públicas del Estado, otorgado por la Secretaría de Comunicaciones y Obras Públicas está en trámite.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</si>
  <si>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 xml:space="preserve">II.1.- Que acredita la existencia legal de su sociedad mediante su credencial  de elector con folio no 072639848287 
R.F.C. de la Secretaría de Hacienda y Crédito Público GAMM500111BT3.
Registro ante el Instituto Mexicano del Seguro Social  C84-10861-10-7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INSTITUTO FEDERAL ELECTORAL a nombre de MIGUEL GALLARDO MAGALLON con número de folio 072639848287 y que tiene establecido su domicilio en  FELIX IRETA NO. 91 COLONIA LA SELVA  EN LA CIUDAD DE  JIQUILPAN,  MICHOACAN, Código Postal 59512, mismo que señala para todos los fines y efectos legales de este contrato.
II.5.- Que cuenta con su registro en el Padrón de Contratistas de Obras Públicas del Estado, Esta en trámite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</si>
  <si>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II.1.- Que acredita la existencia legal de su sociedad.
R.F.C. de la Secretaría de Hacienda y Crédito Público  GOCR6108204B4
Registro ante el Instituto Mexicano del Seguro Social  C98-11190-10-4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INSTITUTO FEDERAL ELECTORAL a nombre de JOSE RAFAEL GONZALEZ CERVANTES con número de folio 0000031995628  y que tiene establecido su domicilio en  Paseo de los robles 515 fraccionamiento Arboledas, Código Postal 59000, mismo que señala para todos los fines y efectos legales de este contrato.
II.5.- Que cuenta con su registro en el Padrón de Contratistas de Obras Públicas del Estado con el numero GEM/SCOP/PC/138/2005.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t>
  </si>
  <si>
    <t>II.1.- Que acredita la existencia legal de su sociedad mediante su credencial  de elector con folio no 072639848287 
R.F.C. de la Secretaría de Hacienda y Crédito Público GAMM500111BT3.
Registro ante el Instituto Mexicano del Seguro Social  C84-10861-10-7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INSTITUTO FEDERAL ELECTORAL a nombre de MIGUEL GALLARDO MAGALLON con número de folio 072639848287 y que tiene establecido su domicilio en  FELIX IRETA NO. 91 COLONIA LA SELVA  EN LA CIUDAD DE  JIQUILPAN,  MICHOACAN, Código Postal 59512, mismo que señala para todos los fines y efectos legales de este contrato.
II.5.- Que cuenta con su registro en el Padrón de Contratistas de Obras Públicas del Estado, Esta en trámite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t>
  </si>
  <si>
    <t xml:space="preserve">I.1. Que de conformidad a lo dispuesto por la Ley Orgánica de la Administración Publica del Estado de Michoacán de Ocampo, tiene entre otras las siguientes atribuciones: 
I.2.- Que su representante, cuenta con las facultades legales para suscribir el presente contrato, acreditando su personalidad con el nombramiento a favor del Instituto Electoral de Michoacán.
I.3.- Que para cubrir las erogaciones que se deriven del presente contrato, EL Municipio de Sahuayo, autorizó la inversión correspondiente a la obra objeto de este contrato mediante  acta de cabildo .
I.4.- Que tiene establecido su domicilio en  calle Constitución esquina con Boulevard Lázaro Cárdenas s/n, mismo que señala para los fines y efectos legales de este contrato.
I.5.- Que la adjudicación del presente contrato, se realizo mediante la modalidad de  CONTRATO POR INVITACIÓN RESTRINGIDA A CUANDO MENOS TRES CONTRATISTAS, .de conformidad con lo establecido en la Ley de Obras Publicas del Estado de Michoacán de Ocampo y de sus Municipios, y su Reglamento.
II.- “EL CONTRATISTA” DECLARA:
II.1.- Que acredita la existencia legal de su sociedad, con la escritura constitutiva pública número 4754 de fecha 22 de Marzo del 2005, otorgada ante la fe del notario numero 65, Lic. Ernesto García Merlos, con ejercicio y residencia  en la ciudad de Sahuayo Mich., e inscrita en el registro publico de la propiedad del estado de Michoacán.
R.F.C. de la Secretaría de Hacienda y Crédito Público  VCO050322VA2
Registro ante el Instituto Mexicano del Seguro Social C9812918107
Registro ante el INFONAVIT C9812918107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IFE a nombre de Mauricio Castillo Amescua con numero de folio 031049695, y que tiene establecido su domicilio en  Calle castillo no, 4  colonia centro, Villamar Mich. Código Postal  59550, mismo que señala para todos los fines y efectos legales de este contrato.
II.5.- Que su registro en el Padrón de Contratistas de Obras Públicas del Estado, otorgado por la Secretaría de Comunicaciones y Obras Públicas es el GEM/SCOP/PC/296/2005.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</si>
  <si>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 xml:space="preserve">II.1.- Que acredita la existencia legal de su sociedad.
R.F.C. de la Secretaría de Hacienda y Crédito Público  ROCT7403297RA
Registro ante el Instituto Mexicano del Seguro Social C981293110 0
Registro ante el INFONAVIT 353345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el IFE a nombre de José Trinidad Román Chávez   con número de folio 61714924 y que tiene establecido su domicilio en  Calle Tepeyac número 234 colonia centro, Sahuayo, Mich. Código Postal  59000, mismo que señala para todos los fines y efectos legales de este contrato.
II.5.- Que su registro en el Padrón de Contratistas de Obras Públicas del Estado, otorgado por la Secretaría de Comunicaciones y Obras Públicas es el número GEM/SCOP/PC/858/2010.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</si>
  <si>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 xml:space="preserve">II.1.- Que acredita la existencia legal de su sociedad.
R.F.C. de la Secretaría de Hacienda y Crédito Público  ROCR7212099G7
Registro ante el Instituto Mexicano del Seguro Social 98-14632-10
Registro ante el INFONAVIT 98-14632-10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el IFE a nombre de Rodrigo  Rodriguez Cabezas   con número de folio 31992941 y que tiene establecido su domicilio en  Calle cuauhtemoc 362  fraccionamiento valle verde, Sahuayo, Mich. Código Postal  59050, mismo que señala para todos los fines y efectos legales de este contrato.
II.5.- Que su registro en el Padrón de Contratistas de Obras Públicas del Estado, otorgado por la Secretaría de Comunicaciones y Obras Públicas es el número GEM/SCOP/PC/1315/2009.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</si>
  <si>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II.1.- Que acredita la existencia legal de su sociedad, con la escritura constitutiva pública número 126 de fecha 02 de diciembre de 2008, otorgada ante la fe del notario numero 141, Lic. Armando Gilberto Manzano Alba, con ejercicio y residencia  en la ciudad de Morelia Mich. e inscrita en el registro público de la propiedad del estado de Michoacán, registro numero 18366*1, de fecha 04, de diciembre -, de 2008, del libro de comercio, cuyo objeto social es  construcción, edificación, arrendamiento, subarrendamiento, lotificación, fraccionamiento, urbanización, y que cuenta con los siguientes registros vigentes.
R.F.C. de la Secretaría de Hacienda y Crédito Público:  CPA081202IMA
Registro ante el Instituto Mexicano del Seguro Social C8970132105
Registro ante el INFONAVIT C8970132105
II.2.-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IFE a nombre de Pablo Alberto Cortés Sánchez con numero de folio 61705153, y que tiene establecido su domicilio en  15 de octubre 220 colonia lomas de hidalgo Morelia Michoacán Código Postal  58240, mismo que señala para todos los fines y efectos legales de este contrato.
II.5.- Que su registro en el Padrón de Contratistas de Obras Públicas del Estado, otorgado por la Secretaría de Comunicaciones y Obras Públicas es el numero GEM/SCOP/PC/1179/2010.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t>
  </si>
  <si>
    <t xml:space="preserve">
II.1.- Que acredita la existencia legal de su sociedad.
R.F.C. de la Secretaría de Hacienda y Crédito Público BEGA321030LC9
Registro ante el Instituto Mexicano del Seguro Social  C981285010
II.2.- Que tiene capacidad jurídica para contratar y además reúne las condiciones técnicas y económicas para obligarse en los términos del presente contrato a la ejecución de la obra objeto de este contrato.
II.3.- Acredita su identidad y firma con identificación oficial vigente, expedida por  INSTITUTO FEDERAL ELECTORAL a nombre de ALFONSO BERNAL GUTIÉRREZ con número de folio 031996682  y que tiene establecido su domicilio en  calle Venustiano Carranza no. 362 colonia Dámaso cárdenas, Código Postal 59000,  en la ciudad de Sahuayo, Michoacán mismo que señala para todos los fines y efectos legales de este contrato.
II.5.- Que cuenta con su registro en el Padrón de Contratistas de Obras Públicas del Estado Numero GEM/SCOP/PC/208/2010.
II.4.-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II.5.- Que conoce debidamente el sitio de la obra objeto de este contrato y que ha considerado todos los factores que intervienen en su ejecución.
Expuesto lo anterior, las partes se someten a las siguientes:
</t>
  </si>
  <si>
    <t>II.1.- Que acredita la existencia legal de su sociedad.
R.F.C. de la Secretaría de Hacienda y Crédito Público AUGJ710813-IR8
Registro ante el Instituto Mexicano del Seguro Social  C9812806104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INSTITUTO FEDERAL ELECTORAL a nombre de J. JESÚS AGUILAR GUTIÉRREZ con número de folio 1731089830076  y que tiene establecido su domicilio en  Nicolás Bravo número 245 colonia centro, Código Postal 59000, mismo que señala para todos los fines y efectos legales de este contrato.
II.5.- Que cuenta con su registro en el Padrón de Contratistas de Obras Públicas del Estado. GEM/SCOP/PC/137/2005.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t>
  </si>
  <si>
    <t xml:space="preserve">
II.1.- Que acredita la existencia legal de su sociedad, con la escritura constitutiva pública número 402 de fecha 30 de abril de  2004, otorgada ante la fe del notario numero 18, Lic. Ricardo Chávez Sánchez, con ejercicio y residencia  en la ciudad de Sahuayo Mich., e inscrita en el registro publico de la propiedad del estado de Michoacán, registro numero 15291, de fecha 08, de mayo -, de 2004, del libro de comercio, cuyo objeto social es  realizar construcciones de todo tipo y participar en obras privadas, publicas o mixtas, pudiendo participar en las subastas de las mismas, y que cuenta con los siguientes registros vigentes.
R.F.C. de la Secretaría de Hacienda y Crédito Público  CCI0404302W9
Registro ante el Instituto Mexicano del Seguro Social C9812837109
Registro ante el INFONAVIT 347267
II.2.- Testimonio de la escritura publica, relativo al acta de asamblea general extraordinaria, numero 402, de fecha 30 de abril de  2005, otorgada ante la fe del notario publico número 118, Lic Ricardo Chávez Sánchez, con ejercicio y residencia en la ciudad de Sahuayo, Mich.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IFE a nombre de Miguel Ceja López con numero de folio 31978921, y que tiene establecido su domicilio en  Calle David Franco Rodríguez numero 270 colonia Dámaso Cárdenas Código Postal  59020, mismo que señala para todos los fines y efectos legales de este contrato.
II.5.- Que su registro en el Padrón de Contratistas de Obras Públicas del Estado, otorgado por la Secretaría de Comunicaciones y Obras Públicas es el numero GEM/SCOP/PC/146/2010.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Expuesto lo anterior, las partes se someten a las siguientes:</t>
  </si>
  <si>
    <t xml:space="preserve">II.1.- Que acredita la existencia legal de su sociedad, con la escritura constitutiva pública número 7587 de fecha 30 de junio de  1994, otorgada ante la fe del notario numero 39, Lic. Manlio Gallegos Barragán, con ejercicio y residencia  en la ciudad de Sahuayo Mich., e inscrita en el registro publico de la propiedad, registro numero 5663, de fecha 28, de agosto -, de 1995, del libro de comercio, cuyo objeto social es  promoción y asesoría de toda clase de negocios inmobiliarios, y que cuenta con los siguientes registros vigentes.
R.F.C. de la Secretaría de Hacienda y Crédito Público  CIC940630675.
Registro ante el Instituto Mexicano del Seguro Social C9811670105.
Registro ante el INFONAVIT 338912.
II.2.- Testimonio de la escritura publica, relativo al acta de asamblea general extraordinaria, numero 4319, de fecha 25 de Noviembre de  2003, otorgada ante la fe del notario publico número 65, Lic Ernesto García Merlos, con ejercicio y residencia en la ciudad de Sahuayo, Mich.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IFE a nombre de Francisco Ávila Vega con numero de folio 173373149216, y que tiene establecido su domicilio en  Calle San Felipe número 110  colonia Sahuayo, Código Postal  59000, mismo que señala para todos los fines y efectos legales de este contrato.
II.5.- Que su registro en el Padrón de Contratistas de Obras Públicas del Estado, otorgado por la Secretaría de Comunicaciones y Obras Públicas es el número GEM/SCOP/PC/161/2010.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t>
  </si>
  <si>
    <t xml:space="preserve">II.1.- Que acredita la existencia legal de su sociedad, con la escritura constitutiva pública número 57 de fecha 09 de Mayo de 2009, otorgada ante la fe del notario numero 144, Lic. Francisco Lara Enriquez, con ejercicio y residencia  en la ciudad de venustiano carranza  Mich., e inscrita en el registro publico de la propiedad, registro numero 162569 de fecha 12, de mayo  de 2009, del libro de comercio, cuyo objeto social planeación, diseño y supervisión  y ejecución por contratación o por cuenta propia de toda clase de obras de construcción, renovación, reparación  y demolición de obras publicas o privadas.
R.F.C. de la Secretaría de Hacienda y Crédito Público  CDS0905116E6
Registro ante el Instituto Mexicano del Seguro Social C981466210
Registro ante el INFONAVIT C981466210
Domicilio fiscal José Sánchez Villaseñor no. 451 col popular
II.3.- Que tiene capacidad jurídica para contratar y además reúne las condiciones técnicas y económicas para obligarse en los términos del presente contrato a la ejecución de la obra objeto de este contrato.
II.4.- Acredita su identidad y firma con identificación oficial vigente, expedida por IFE a nombre de Raúl Higa reda Hernández.
II.5.- Que su registro en el Padrón de Contratistas de Obras Públicas del Estado, otorgado por la Secretaría de Comunicaciones y Obras Públicas es el número GEM/SCOP/PC/1306/2010.
II.6.- Que conoce el contenido y los requisitos que establecen la Ley de Obras Públicas del Estado de Michoacán de Ocampo y de sus Municipios, y su Reglamento, las normas para construcción e instalaciones y de la calidad de los materiales que la CONTRATANTE tiene en vigor; así como las demás normas que regulan la ejecución de los trabajos, incluyendo las especificaciones particulares de la obra objeto de este contrato, y en general toda la información requerida para la obra materia del contrato, y que se describen al final de este instrumento y que como anexos debidamente firmados Son parte integrante del presente contrato. 
II.7.- Que conoce debidamente el sitio de la obra objeto de este contrato y que ha considerado todos los factores que intervienen en su ejecución.
Expuesto lo anterior, las partes se someten a las siguientes:
</t>
  </si>
  <si>
    <t>ejercicio cib</t>
  </si>
  <si>
    <t>Localidad</t>
  </si>
  <si>
    <t>Colonia</t>
  </si>
  <si>
    <t>clave del programa cib</t>
  </si>
  <si>
    <t>program cib</t>
  </si>
  <si>
    <t>clave del Sprograma cib</t>
  </si>
  <si>
    <t>clave del tipo de proyecto cib</t>
  </si>
  <si>
    <t>tipo de proyecto cib</t>
  </si>
  <si>
    <t>Sprogram cib</t>
  </si>
  <si>
    <t>obra</t>
  </si>
  <si>
    <t>total de inversion aprobada</t>
  </si>
  <si>
    <t>municipal aprobada</t>
  </si>
  <si>
    <t>estatal aprobada</t>
  </si>
  <si>
    <t>federal aprobada</t>
  </si>
  <si>
    <t>beneficiarios  aprobada</t>
  </si>
  <si>
    <t>otros aprobada</t>
  </si>
  <si>
    <t>monto total de inversion ejercida con letra</t>
  </si>
  <si>
    <t>monto total de inversion ejercida</t>
  </si>
  <si>
    <t>monto municipal ejercida</t>
  </si>
  <si>
    <t>monto estatal ejercida</t>
  </si>
  <si>
    <t>monto federal ejercida</t>
  </si>
  <si>
    <t xml:space="preserve"> monto beneficiarios  ejercida</t>
  </si>
  <si>
    <t>monto otros ejercida</t>
  </si>
  <si>
    <t>no. beneficiarios</t>
  </si>
  <si>
    <t>unidad de bene</t>
  </si>
  <si>
    <t>metas programadas</t>
  </si>
  <si>
    <t>metas ejercidas</t>
  </si>
  <si>
    <t>unidad de medida de metas</t>
  </si>
  <si>
    <t>fecha de termino real</t>
  </si>
  <si>
    <t>mismo plazo</t>
  </si>
  <si>
    <t>fecha del acta entrega recepcion contratista ayuntamiento</t>
  </si>
  <si>
    <t>fecha del acta entrega recepcion  ayuntamiento bene</t>
  </si>
  <si>
    <t>fecha de solicitud y comité de obra y convenio de concertacion</t>
  </si>
  <si>
    <t>presidente del comité comunitario</t>
  </si>
  <si>
    <t>secretario del comité comunitario</t>
  </si>
  <si>
    <t>tesorero del comité comunitario</t>
  </si>
  <si>
    <t>vocal del comité comunitario</t>
  </si>
  <si>
    <t>no. Contrato</t>
  </si>
  <si>
    <t xml:space="preserve">total pagado </t>
  </si>
  <si>
    <t>no. De estimaciones</t>
  </si>
  <si>
    <t>monto estimacion 02</t>
  </si>
  <si>
    <t>monto estimacion 03</t>
  </si>
  <si>
    <t>monto estimacion 04</t>
  </si>
  <si>
    <t>monto estimacion 05</t>
  </si>
  <si>
    <t>no. De convenio adicional</t>
  </si>
  <si>
    <t>MONTO convenio ad con letra</t>
  </si>
  <si>
    <t>fecha convenio ad</t>
  </si>
  <si>
    <t>MONTO convenio ad</t>
  </si>
  <si>
    <t>acta de cabildo y fecha  de autorizacion de convenio</t>
  </si>
  <si>
    <t>afianzadora</t>
  </si>
  <si>
    <t>no. De fianza de anticipo</t>
  </si>
  <si>
    <t>no. De fianza de cumplimiento</t>
  </si>
  <si>
    <t>SINDICO MUNICIPAL</t>
  </si>
  <si>
    <t>director de obras</t>
  </si>
  <si>
    <t>SE</t>
  </si>
  <si>
    <t>URBANIZACION MUNICIPAL</t>
  </si>
  <si>
    <t>personas</t>
  </si>
  <si>
    <t>ML</t>
  </si>
  <si>
    <t>AFIANZADORA INSURGENTES</t>
  </si>
  <si>
    <t>S/A</t>
  </si>
  <si>
    <t>3204 2262 0001000421</t>
  </si>
  <si>
    <t>C. JESUS ANAYA SILVA</t>
  </si>
  <si>
    <t>ARQ. JUAN PABLO NAVARRETE SANCHEZ</t>
  </si>
  <si>
    <t>MUNICIPIO</t>
  </si>
  <si>
    <t>domicilio de la presidencia</t>
  </si>
  <si>
    <t>no. Licitacion</t>
  </si>
  <si>
    <t>hora visita</t>
  </si>
  <si>
    <t>hora junta de aclaraciones</t>
  </si>
  <si>
    <t>hora apertura tenicas</t>
  </si>
  <si>
    <t>hora apertura econo</t>
  </si>
  <si>
    <t>hora fallo</t>
  </si>
  <si>
    <t>invitado 1</t>
  </si>
  <si>
    <t>representante 1</t>
  </si>
  <si>
    <t>invitado 2</t>
  </si>
  <si>
    <t>representante 2</t>
  </si>
  <si>
    <t>invitado 3</t>
  </si>
  <si>
    <t>representante 3</t>
  </si>
  <si>
    <t>invitado 4</t>
  </si>
  <si>
    <t>representante 4</t>
  </si>
  <si>
    <t>invitado 5</t>
  </si>
  <si>
    <t>representante 5</t>
  </si>
  <si>
    <t>invitado 6</t>
  </si>
  <si>
    <t>representante 6</t>
  </si>
  <si>
    <t>invitado 7</t>
  </si>
  <si>
    <t>representante 7</t>
  </si>
  <si>
    <t>invitado 8</t>
  </si>
  <si>
    <t>representante 8</t>
  </si>
  <si>
    <t>invitado 9</t>
  </si>
  <si>
    <t>representante 9</t>
  </si>
  <si>
    <t>invitado 10</t>
  </si>
  <si>
    <t>representante 10</t>
  </si>
  <si>
    <t>ganador</t>
  </si>
  <si>
    <t>representante</t>
  </si>
  <si>
    <t>acta de cabildo de autorizacion</t>
  </si>
  <si>
    <t>modalidad</t>
  </si>
  <si>
    <t>objeto del contrato</t>
  </si>
  <si>
    <t>monto del contrato</t>
  </si>
  <si>
    <t>monto del contrato con letra</t>
  </si>
  <si>
    <t>presidente</t>
  </si>
  <si>
    <t>regidor 1</t>
  </si>
  <si>
    <t>regidor 2</t>
  </si>
  <si>
    <t>regidor 3</t>
  </si>
  <si>
    <t>regidor 4</t>
  </si>
  <si>
    <t>monto invitado1</t>
  </si>
  <si>
    <t>monto invitado2</t>
  </si>
  <si>
    <t>monto invitado3</t>
  </si>
  <si>
    <t>anticipo traslado</t>
  </si>
  <si>
    <t>anticipo para inicio</t>
  </si>
  <si>
    <t>total</t>
  </si>
  <si>
    <t>x lootorgara un anticipo de</t>
  </si>
  <si>
    <t>BOULEVARD LAZARO CARDENAS ESQ. CONSTITUCION S/N COL. CENTRO</t>
  </si>
  <si>
    <t>ING. MIGUEL CEJA LOPEZ</t>
  </si>
  <si>
    <t>CONSTRUCCIONES Y DISEÑOS DE SAHUAYO S.A DE C.V.</t>
  </si>
  <si>
    <t>ARQ. RAUL HIGAREDA HERNANDEZ</t>
  </si>
  <si>
    <t>DR. SANTIAGO ALEJANDRO AMEZCUA SANCHEZ; PRESIDENTE MUNICIPAL</t>
  </si>
  <si>
    <t>C. SANTIAGO PICAZO SANCHEZ; REGIDOR</t>
  </si>
  <si>
    <t>C.P. ARMANDO TEJEDA CID;REGIDOR</t>
  </si>
  <si>
    <t>C. MARTIN LOPEZ NAVARRO;REGIDOR</t>
  </si>
  <si>
    <t>PERIODO LIMITE DE INSCRIPCION:</t>
  </si>
  <si>
    <t>VISITA AL SITIO DE OBRA:</t>
  </si>
  <si>
    <t>JUNTA DE ACLARACIONES:</t>
  </si>
  <si>
    <t>PRESENTACION DE PROPOSICIONES Y APERTURA TECNICA.:</t>
  </si>
  <si>
    <t>APERTURA ECONOMICA:</t>
  </si>
  <si>
    <t>FALLO:</t>
  </si>
  <si>
    <t>CONTRATO:fecha de firma</t>
  </si>
  <si>
    <t>INICIO DE OBRA:</t>
  </si>
  <si>
    <t>FECHA PROGRAMADA PARA TERMINO DE OBRA.</t>
  </si>
  <si>
    <t>SAHUAYO, MICHOACAN</t>
  </si>
  <si>
    <t>costo de las bases</t>
  </si>
  <si>
    <t>plazo deejecucion delos trabajos</t>
  </si>
  <si>
    <t>especialidad para participar</t>
  </si>
  <si>
    <t>capital minimo</t>
  </si>
  <si>
    <t>130 EDIFICACIÓN,160 INFRAESTRUCTURA URBANA Y SERVICIOS PÚBLICOS.</t>
  </si>
  <si>
    <t>horas de venta de abses</t>
  </si>
  <si>
    <t>10 a 14 horas</t>
  </si>
  <si>
    <t>fecha de la licitacion</t>
  </si>
  <si>
    <t>no de factura1</t>
  </si>
  <si>
    <t>fecha de la factura 2</t>
  </si>
  <si>
    <t>fecha de la factura 1</t>
  </si>
  <si>
    <t>no de factura2</t>
  </si>
  <si>
    <t>no de factura3</t>
  </si>
  <si>
    <t>fecha de la factura 3</t>
  </si>
  <si>
    <t>no de factura4</t>
  </si>
  <si>
    <t>fecha de la factura 4</t>
  </si>
  <si>
    <t>no de factura5</t>
  </si>
  <si>
    <t>fecha de la factura 5</t>
  </si>
  <si>
    <t>fecha de fianza de anticipo</t>
  </si>
  <si>
    <t>importe fianza de anticipo</t>
  </si>
  <si>
    <t>fecha de fianza de cumplimiento</t>
  </si>
  <si>
    <t>no. De fianza de vicios ocultos</t>
  </si>
  <si>
    <t>fecha de fianza de vicios ocultos</t>
  </si>
  <si>
    <t>importe fianza de vicios ocultos</t>
  </si>
  <si>
    <t>importe fianza de cumplimiento ad</t>
  </si>
  <si>
    <t>origen de los recursos</t>
  </si>
  <si>
    <t>dictamen</t>
  </si>
  <si>
    <t>hora de dictamen</t>
  </si>
  <si>
    <t>no. De fianza de anticipo co.ad</t>
  </si>
  <si>
    <t>fecha de fianza de anticipo co ad</t>
  </si>
  <si>
    <t>importe fianza de cumplimiento</t>
  </si>
  <si>
    <t>importe fianza de anticipo co ad</t>
  </si>
  <si>
    <t>no. De fianza de cumplimiento co ad</t>
  </si>
  <si>
    <t>fecha de fianza cumplimiento co ad</t>
  </si>
  <si>
    <t>no. De fianza de vicios ocultos co ad</t>
  </si>
  <si>
    <t>periodo de estimacion 1 (inicio)</t>
  </si>
  <si>
    <t>periodo de estimacion 1 (termino)</t>
  </si>
  <si>
    <t>periodo de estimacion 2 (inicio)</t>
  </si>
  <si>
    <t>periodo de estimacion 2(termino)</t>
  </si>
  <si>
    <t>periodo de estimacion 3(inicio)</t>
  </si>
  <si>
    <t>periodo de estimacion 3 (termino)</t>
  </si>
  <si>
    <t>periodo de estimacion 4(inicio)</t>
  </si>
  <si>
    <t>periodo de estimacion4 (termino)</t>
  </si>
  <si>
    <t>periodo de estimacion 5(inicio)</t>
  </si>
  <si>
    <t>periodo de estimacion5 (termino)</t>
  </si>
  <si>
    <t>por pagar</t>
  </si>
  <si>
    <t>RODRIGO RODRIGUEZ CABEZAS</t>
  </si>
  <si>
    <t>ARQ. RODRIGO RODRIGUEZ CABEZAS</t>
  </si>
  <si>
    <t>SC</t>
  </si>
  <si>
    <t>AGUA POTABLE Y ALCANTARILLADO</t>
  </si>
  <si>
    <t>CONSTRUCCION</t>
  </si>
  <si>
    <t>no de factura anticipo</t>
  </si>
  <si>
    <t>fecha de la factura anticipo</t>
  </si>
  <si>
    <t>monto anticipo</t>
  </si>
  <si>
    <t>total pagado con retencion</t>
  </si>
  <si>
    <t>total retencion</t>
  </si>
  <si>
    <t>GARANTIAS</t>
  </si>
  <si>
    <t>ENTREGA DE ANTICIPOS</t>
  </si>
  <si>
    <t>ALFONSO BERNAL GUTIERREZ</t>
  </si>
  <si>
    <t>C. ALFONSO BERNAL GUTIERREZ</t>
  </si>
  <si>
    <t>numero 79 del 13 de mayo del 2010</t>
  </si>
  <si>
    <t>SF</t>
  </si>
  <si>
    <t>PAVIMENTACION</t>
  </si>
  <si>
    <t>A</t>
  </si>
  <si>
    <t>numero 76 del 29 de marzo del 2010</t>
  </si>
  <si>
    <t>F</t>
  </si>
  <si>
    <t>PLAZA PUBLICA</t>
  </si>
  <si>
    <t>09:00</t>
  </si>
  <si>
    <t>10:00</t>
  </si>
  <si>
    <t>12:00</t>
  </si>
  <si>
    <t>monto estimacion 01</t>
  </si>
  <si>
    <t>M2</t>
  </si>
  <si>
    <t>CONTRATO POR ADJUDICACION DIRECTA</t>
  </si>
  <si>
    <t>CONSTRUCTORA INMOBILIARIA COCSA S.A DE .C.V.</t>
  </si>
  <si>
    <t>ING. FRANCISCO AVILA VEGA</t>
  </si>
  <si>
    <t>fecha 25</t>
  </si>
  <si>
    <t>fecha 15</t>
  </si>
  <si>
    <t>fecha 30 ceac</t>
  </si>
  <si>
    <t>fecha 50 ceac</t>
  </si>
  <si>
    <t>fecha 20 ceac</t>
  </si>
  <si>
    <t>AFIANZADORA ASERTA S.A DE C.V</t>
  </si>
  <si>
    <t>el contratista declara</t>
  </si>
  <si>
    <t>avila</t>
  </si>
  <si>
    <t>miguel ceja</t>
  </si>
  <si>
    <t>bernal</t>
  </si>
  <si>
    <t>zurdo</t>
  </si>
  <si>
    <t>jesus</t>
  </si>
  <si>
    <t>pacsan</t>
  </si>
  <si>
    <t>trino</t>
  </si>
  <si>
    <t>UN MILLON  CUATROCIENTOS NOVENTA Y SIETE MIL SETECIENTOS CUARENTA Y CUATRO PESOS 32/100 M.N.</t>
  </si>
  <si>
    <t>CISA CONSTRUCCIONES INTELIGENTES DE SAHUAYO S.A DE C.V.</t>
  </si>
  <si>
    <t>chore</t>
  </si>
  <si>
    <t>vacasa</t>
  </si>
  <si>
    <t>miguel gallardo</t>
  </si>
  <si>
    <t>jose rafael gonzalez</t>
  </si>
  <si>
    <t>ragoce</t>
  </si>
  <si>
    <t>B</t>
  </si>
  <si>
    <t>C</t>
  </si>
  <si>
    <t>SD</t>
  </si>
  <si>
    <t>08:00</t>
  </si>
  <si>
    <t>S/C</t>
  </si>
  <si>
    <t>13:00</t>
  </si>
  <si>
    <t>17:00</t>
  </si>
  <si>
    <t>Gobierno Municipal y Federal (FOPAM)</t>
  </si>
  <si>
    <t>URBANIZACIONES Y CONSTRUCCIONES DE LA CIENEGA S.A DE C.V.</t>
  </si>
  <si>
    <t>C. AGUSTIN FAJARDO CABEZAS</t>
  </si>
  <si>
    <t>Gobierno Municipal y Gobierno Federal Y Estado (CEAC)</t>
  </si>
  <si>
    <t>UN MILLON CUATROCIENTOS CINCUENTA Y CINCO MIL TRESCIENTOS NOVENTA Y DOS PESOS 86/100 M.N.</t>
  </si>
  <si>
    <t>UN MILLON NUEVECIENTOS VEINTICINCO MIL QUINIENTOS ONCE PESOS 93/100 M.N.</t>
  </si>
  <si>
    <t>UN MILLON NUEVECIENTOS VEINTISIETE  MIL QUINIENTOS SESENTA Y CUATRO PESOS 68/100 M.N.</t>
  </si>
  <si>
    <t xml:space="preserve"> UN MILLÓN SEISCIENTOS VEINTE Y OCHO MIL NOVECIENTOS TREINTA Y NUEVE  PESOS  66/100  M.N.</t>
  </si>
  <si>
    <t>M</t>
  </si>
  <si>
    <t>CONSTRUCCIONES 1422 S.A DE C.V.</t>
  </si>
  <si>
    <t>ING. EDGAR GERARDO GOMEZ NUÑEZ</t>
  </si>
  <si>
    <t>TRESCIENTOS VEINTIDOS MIL  OCHOCIENTOS NOVENTA  Y OCHO PESOS 46/100 M.N.</t>
  </si>
  <si>
    <t>JOSE TRINIDAD ROMAN CHAVEZ</t>
  </si>
  <si>
    <t>ARQ. JOSE TRINIDAD ROMAN CHAVEZ</t>
  </si>
  <si>
    <t>J. JESUS AGUILAR GUTIERREZ</t>
  </si>
  <si>
    <t>ARQ. J. JESUS AGUILAR GUTIERREZ</t>
  </si>
  <si>
    <t>Sahuayo</t>
  </si>
  <si>
    <t>Concepto de las metas</t>
  </si>
  <si>
    <t>Pavimentacion de concreto hidraulico</t>
  </si>
  <si>
    <t xml:space="preserve">Pavimentacion de  concreto hidraulico </t>
  </si>
  <si>
    <t>Gobierno Municipal y Gobierno Estatal (programa Cemento)</t>
  </si>
  <si>
    <t>Gobierno Federal Y Estado (CEAC)</t>
  </si>
  <si>
    <t>ING, MIGUEL ANGEL HERRERA NAVARRO</t>
  </si>
  <si>
    <t>fecha 30 1er</t>
  </si>
  <si>
    <t>fecha 30 2do</t>
  </si>
  <si>
    <t>30 1er</t>
  </si>
  <si>
    <t>30 2do</t>
  </si>
  <si>
    <t>TRESCIENTOS VEINTISIETE MIL OCHOCIENTOS VEINTIDOS  PESOS 64/100 M.N.</t>
  </si>
  <si>
    <t>TRESCIENTOS VEINTIDOS MIL CUATROCIENTOS VEINTIOCHO PESOS 99/100 M.N.</t>
  </si>
  <si>
    <t>QUINIENTOS SETENTA Y SEIS MIL DOSCIENTOS SEIS PESOS 49/100 M.N.</t>
  </si>
  <si>
    <t>TRESCIENTOS CUARENTA Y TRES MIL NUEVECIENTOS CUARENTA PESOS 79/100 M.N.</t>
  </si>
  <si>
    <t>UN MILLON  DOSCIENTOS SESENTA Y SIETE MIL CUATROCIENTOS NOVENTA Y UN PESOS 50/100 M.N.</t>
  </si>
  <si>
    <t>SETECIENTOS NOVENTA Y OCHO MIL SEISCIENTOS NOVENTA Y UN PESOS 79/100 M.N.</t>
  </si>
  <si>
    <t>TOTAL</t>
  </si>
  <si>
    <t>3762-00033-8</t>
  </si>
  <si>
    <t>PRIMERO FIANZAS S.A DE C.V</t>
  </si>
  <si>
    <t>985318-0000</t>
  </si>
  <si>
    <t>985319-0000</t>
  </si>
  <si>
    <t>985320-0000</t>
  </si>
  <si>
    <t>985321-0000</t>
  </si>
  <si>
    <t>985322-0000</t>
  </si>
  <si>
    <t>985323-0000</t>
  </si>
  <si>
    <t>concepto estimacion 01</t>
  </si>
  <si>
    <t>ESTIMACION 01</t>
  </si>
  <si>
    <t>concepto estimacion 02</t>
  </si>
  <si>
    <t>concepto ESTIMACION 04</t>
  </si>
  <si>
    <t>concepto ESTIMACION 05</t>
  </si>
  <si>
    <t>retencion 5 al millar estimacion 01</t>
  </si>
  <si>
    <t>retencion 5 al millar estimacion 02</t>
  </si>
  <si>
    <t>retencion 5 al millar estimacion 03</t>
  </si>
  <si>
    <t>retencion 5 al millar estimacion 04</t>
  </si>
  <si>
    <t>amortizacion est 01</t>
  </si>
  <si>
    <t>amortizacion est 02</t>
  </si>
  <si>
    <t>amortizacion est 03</t>
  </si>
  <si>
    <t>amortizacion est 04</t>
  </si>
  <si>
    <t>concepto estimacion 03</t>
  </si>
  <si>
    <t>Fernando Martinez Manzo</t>
  </si>
  <si>
    <t>Valentin Nieto Manzo</t>
  </si>
  <si>
    <t>Jorge Ricardo Rios vazquez</t>
  </si>
  <si>
    <t>ALCANTARILLADO DRENAJE Y LETRINIZIACION</t>
  </si>
  <si>
    <t>COLECTOR</t>
  </si>
  <si>
    <t>FUENTE DE ABASTECIMIENTO</t>
  </si>
  <si>
    <t>perforacion depozo profundo</t>
  </si>
  <si>
    <t>Tuberia de concreto  12"</t>
  </si>
  <si>
    <t>QUINIENTOS CUARENTA Y OCHO MIL QUINIENTOS SETENTA Y CUATRO PESOS 65/100 M.N.</t>
  </si>
  <si>
    <t>ANONIO MANZO GIL</t>
  </si>
  <si>
    <t>FRANCISCO GUTIERRES</t>
  </si>
  <si>
    <t>ELIZA GONSALEZ</t>
  </si>
  <si>
    <t>ROSA MURILLO</t>
  </si>
  <si>
    <t>EVA GIL</t>
  </si>
  <si>
    <t xml:space="preserve">EMILIA RAMIREZ GRIMALDO </t>
  </si>
  <si>
    <t>FEDERICO AVILA</t>
  </si>
  <si>
    <t>CECILIA MENDEZ CHAVEZ</t>
  </si>
  <si>
    <t>RAUL MAGAÑA P.</t>
  </si>
  <si>
    <t xml:space="preserve">ALVARO GIL MAGAÑA </t>
  </si>
  <si>
    <t>ALVARO DANIEL MUNGUIA</t>
  </si>
  <si>
    <t>JULIETA HERNANDEZ</t>
  </si>
  <si>
    <t xml:space="preserve">RAUL MAGAÑA P. </t>
  </si>
  <si>
    <t xml:space="preserve">SALVADOR SANCHEZ </t>
  </si>
  <si>
    <t>MARIA SANDOVAL</t>
  </si>
  <si>
    <t xml:space="preserve">JAIME VILLANUEVA </t>
  </si>
  <si>
    <t>ARTURO DELGADO</t>
  </si>
  <si>
    <t xml:space="preserve">MARICELA TORREZ </t>
  </si>
  <si>
    <t>ELICEO TORREZ</t>
  </si>
  <si>
    <t>EMILIO GIL</t>
  </si>
  <si>
    <t xml:space="preserve">SANTIAGO SANCHEZ </t>
  </si>
  <si>
    <t>MARIANA ZARAGOZA V.</t>
  </si>
  <si>
    <t xml:space="preserve">RODOLFO ARROYA </t>
  </si>
  <si>
    <t xml:space="preserve">MA. GPE. ANAYA </t>
  </si>
  <si>
    <t xml:space="preserve">BERTHA GOMEZ </t>
  </si>
  <si>
    <t>porcentaje de convenio</t>
  </si>
  <si>
    <t>DOS MILLONES CIENTO SETENTA Y SIETE MIL QUINIENTOS CATORCE  PESOS 31/100 M.N.</t>
  </si>
  <si>
    <t>2262-02056-5</t>
  </si>
  <si>
    <t>2262-02055-0</t>
  </si>
  <si>
    <t>2262-02054-9</t>
  </si>
  <si>
    <t>UN MILLON CUATROCIENTOS SESENTA Y UN MIL SEISCIENTOS CUARENTA Y SIETE PESOS 83/100M.N.</t>
  </si>
  <si>
    <t>30 federal</t>
  </si>
  <si>
    <t>fecha 30 federal</t>
  </si>
  <si>
    <t>50 federal</t>
  </si>
  <si>
    <t>fecha 50 federal</t>
  </si>
  <si>
    <t>20 federal</t>
  </si>
  <si>
    <t>fecha 20 federal</t>
  </si>
  <si>
    <t>urbanizaciones y construcciones de la cienega s.a de c.v.</t>
  </si>
  <si>
    <t>01 ADICIONAL</t>
  </si>
  <si>
    <t>ESTIMACION 01 FINIQ</t>
  </si>
  <si>
    <t>ESTIMACION 2 FIQUITO</t>
  </si>
  <si>
    <t>TRESCIENTOS DOCE MIL CUATROCIENTOS NOVENTA Y SEIS PESOS 47/100 M.N.</t>
  </si>
  <si>
    <t>TRESCIENTOS VEINTIUN MIL TREINTA Y UN PESOS 45/100 M.N.</t>
  </si>
  <si>
    <t>CUATROCIENTOS TRECE MIL NUEVECIENTOS OCHENTA PESOS 88/100 M.N.</t>
  </si>
  <si>
    <t>TRESCIENTOS VEINTIDOS MIL DOSCIENTOS TREINTA Y CUATRO PESOS 98/100 M.N.</t>
  </si>
  <si>
    <t>UN MILLON OCHENTA Y SIETE MIL DOSCIENTOS CUARENTA Y OCHO PESOS 91/100 M.N.</t>
  </si>
  <si>
    <t>SETECIENTOS SESENTA Y UN MIL SEISCIENTOS CUARENTA Y OCHO PESOS 15/100  M.N.</t>
  </si>
  <si>
    <t>10077-00035-5</t>
  </si>
  <si>
    <t>10077-00036-6</t>
  </si>
  <si>
    <t>OBRA CONVENIDA 2011</t>
  </si>
  <si>
    <t>HABITAT</t>
  </si>
  <si>
    <t>RESCATE DE ESPACIOS PUBLICOS</t>
  </si>
  <si>
    <t xml:space="preserve">CONSTRUCCION DE  REJA PERIMETRAL, MOBILIARIO, CANCHA DE FUTBOL RAPIDO, Y AREAS VERDES EN EL PARQUE LUIS SAHAGUN
</t>
  </si>
  <si>
    <t>LA LIMONERA</t>
  </si>
  <si>
    <t>PEÑITAS</t>
  </si>
  <si>
    <t>LOMAS DE SANTIAGO</t>
  </si>
  <si>
    <t>MSM/OP/001/11</t>
  </si>
  <si>
    <t>MSM/OP/002/11</t>
  </si>
  <si>
    <t>MSM/OP/004/11</t>
  </si>
  <si>
    <t>MSM/OP/005/11</t>
  </si>
  <si>
    <t>MSM/OP/006/11</t>
  </si>
  <si>
    <t>MSM/OP/007/11</t>
  </si>
  <si>
    <t>MSM/OP/008/11</t>
  </si>
  <si>
    <t>MSM/OP/009/11</t>
  </si>
  <si>
    <t>MSM/OP/0010/11</t>
  </si>
  <si>
    <t>MSM/OP/011/11</t>
  </si>
  <si>
    <t>MSM/OP/012/11</t>
  </si>
  <si>
    <t>MSM/OP/013/11</t>
  </si>
  <si>
    <t>MSM/OP/014/11</t>
  </si>
  <si>
    <t>MSM/OP/015/11</t>
  </si>
  <si>
    <t>DESARROLLO SOCIAL HABITAT</t>
  </si>
  <si>
    <t>DESARROLLO SOCIAL DEL PARQUE LUIS SAHAGUN CONSOLIDACION PARQUE LA YERBABUENA Y UNIDAD Y LOGOS OFICIALES</t>
  </si>
  <si>
    <t>NO APLICA</t>
  </si>
  <si>
    <t>ADMINISTRACION</t>
  </si>
  <si>
    <t>Numero 02 del dia 03 de Enero  del 2013</t>
  </si>
  <si>
    <t>Numero 02 del dia 03 de Enero  del 2014</t>
  </si>
  <si>
    <t>Numero 02 del dia 03 de Enero  del 2015</t>
  </si>
  <si>
    <t>Numero 02 del dia 03 de Enero  del 2016</t>
  </si>
  <si>
    <t>2:00 pm</t>
  </si>
  <si>
    <t>NO SE OTORGARA ANTICIPO</t>
  </si>
  <si>
    <t>COSNTRUCCION</t>
  </si>
  <si>
    <t>ESTIMACION UNICA</t>
  </si>
  <si>
    <t>2262-02342-3</t>
  </si>
  <si>
    <t xml:space="preserve">PAVIMENTACION DE CONCRETO HIDRAULICO DE LA CALLE AMADO NERVO ENTRE ARAMBURO Y FRANCISCO VILLA </t>
  </si>
  <si>
    <t>PAVIMENTACION DE CONCRETO HIDRAULICO DE LA CALLE SANTIAGO ENTRE ARAMBURO Y ADOLFO CISNEROS</t>
  </si>
  <si>
    <t>PAVIMENTACION DE CONCRETO HIDRAULICO DE LA CALLE DON VASCO ENTRE ARAMBURO Y FRANCISCO VILLA</t>
  </si>
  <si>
    <t>PAVIMENTACION DE CONCRETO HIDRAULICO DE LA CALLE DON VASCO ENTRE FRANCISCO VILLA Y RUBEN ROMERO</t>
  </si>
  <si>
    <t>PAVIMENTACION DE CONCRETO HIDRAULICO DE LA CALLE ADOLFO CISNEROS ENTRE SANTIAGO Y MORELOS</t>
  </si>
  <si>
    <t>PAVIMENTACION DE CONCRETO HIDRAULICO DE LA CALLE COLOMBIA ENTRE DIAZ ORDAZ Y PANAMA</t>
  </si>
  <si>
    <t>PAVIMENTACION DE CONCRETO HIDRAULICO DE LA CALLE 16 DE SEPTIEMBRE ENTRE SANTIAGO Y MORELOS</t>
  </si>
  <si>
    <t>PAVIMENTACION DE CONCRETO HIDRAULICO DE LA CALLE LOS ANGELES ENTRE TEPEYAC Y JOSE LUIS SANCHEZ DEL RIO</t>
  </si>
  <si>
    <t xml:space="preserve">PAVIMENTACION DE CONCRETO HIDRAULICO DE LA CALLE JOSE LUIS SANCHEZ DEL RIO ENTRE 20 DE NOVIEMBRE Y COMBONI
</t>
  </si>
  <si>
    <t>PAVIMENTACION DE CONCRETO HIDRAULICO DE LA CALLE LA CRUZ ENTRE TEPEYAC Y JOSE LUIS SANCHEZ DEL RIO</t>
  </si>
  <si>
    <t>C. MARIANO SANCHEZ SANCHEZ</t>
  </si>
  <si>
    <t xml:space="preserve">C. MONICA LARIZA PEREZ CAMPOS </t>
  </si>
  <si>
    <t>ROSALIA MANZO ZAMBRANO</t>
  </si>
  <si>
    <t xml:space="preserve">JORGE LÓPEZ AVALOS </t>
  </si>
  <si>
    <t>REMODELACION DE  BARDA EN CAMPO OLIMPIA Y ACESO DE EMERGENCIA</t>
  </si>
  <si>
    <t>VENUSTANO CARRANZA</t>
  </si>
  <si>
    <t>ADECUACION DE LAS OFICINAS DEL DIF MUNICIPAL Y OFICIALIA</t>
  </si>
  <si>
    <t>CENTRO</t>
  </si>
  <si>
    <t>REMODELACION DE LA PRESIDENCIA MUNICIPAL</t>
  </si>
  <si>
    <t>PAVIMENTACION DE CONCRETO HIDRAULICO DE LA CALLE LAS PALMAS ENTRE SAN JOSE DE LOS RAMOS Y FLOR DE DURAZNO</t>
  </si>
  <si>
    <t>FOPEDARIE</t>
  </si>
  <si>
    <t>PAVIMENTACION DE CONCRETO HIDRAULICO DE LA CALLE LA ALLENDE ENTRE VERACRUZ Y QUERETARO</t>
  </si>
  <si>
    <t>CONSTRUCCION DE PARQUE EN FRACCIONAMIENTO SAN MIGUEL</t>
  </si>
  <si>
    <t>CONSTRUCCION DE TECHUMBRE EN PRESIDENCIA</t>
  </si>
  <si>
    <t>EMPEDRADO AHOGADO DE LA CALLE FRANCISCO RUIZ ENTRE ENRIQUE SAHAGUN Y SOR JUANA</t>
  </si>
  <si>
    <t>EMPEDRADO AHOGADO DE LA CALLE SOR JUANA  ENTRE SAN ANGEL Y JUAN CUEVAS.</t>
  </si>
  <si>
    <t>EMPEDRADO EN CALLE CERRADA DE MORELOS ENTRE ENRIQUE SAHAGUN Y JUANITA RAMOS</t>
  </si>
  <si>
    <t>EMPEDRADO AHOGADO EN CALLE SAN ANGEL ENTRE JUAN ESCUTIA Y SOR JUANA</t>
  </si>
  <si>
    <t>EMPEDRADO AHOGADO DE LA CALLE SANTIAGO ENTRE JUAN ESCUTIA Y SOR JUANA</t>
  </si>
  <si>
    <t>EMPEDRADO AHOGADO DE LA CALLE JUAN CUEVAS DEL RIO ENTRE  JUAN ESCUTIA Y PEÑITAS</t>
  </si>
  <si>
    <t>EMPEDRADO AHOGADO EDE LA CALLE JUAN ESCUTIA ENTRE LOMAS DE SANTIAGO Y JUAN CUEVAS DEL RIO</t>
  </si>
  <si>
    <t>PAVIMENTACION DE CONCRETO HIDRAULICO DE LA CALZADA REVOLUCION ENTRE NICOLAS BRAVO Y J. MUJICA</t>
  </si>
  <si>
    <t>PAVIMENTACION DE CONCRETO HIDRAULICO DE CALLE LAS PALMAS ENTRE BLVD. LAZARO CARDENAS Y SAN JOSE DE LOS RAMOS.</t>
  </si>
  <si>
    <t>CONSTRUCCION DE CENTRO DE DESARROLLO COMUNITARIO EN LA COLONIA LOMAS DE SANTIAGO</t>
  </si>
  <si>
    <t>REHABILITACION DE PARQUE EN LA COLONIA PEÑITAS</t>
  </si>
  <si>
    <t>PERFORACION DE POZO PROIFUNDO EN LA CAÑADA</t>
  </si>
  <si>
    <t>PERFORACION DE POZO PROIFUNDO EN PRADOS VERDES</t>
  </si>
  <si>
    <t>LINEA DE CONDUCCION DE AGUA POTABLE DEL FRACC. LOMAS DEL VALLE A LA COMUNIDAD DE LA TUNAMANZA.</t>
  </si>
  <si>
    <t>LINEA DE CONDUCCION DE AGUA POTABLE DEL ENTRONQUE EN LA CALLE J. MUJICA</t>
  </si>
  <si>
    <t>RECURSOS PROPIOS</t>
  </si>
  <si>
    <t>CONSTRUCCION DE JARDIN VECINAL EN LOMAS DE SANTIAGO</t>
  </si>
  <si>
    <t>EQUIPAMIENTO DE CDC JOSE SANCHEZ DEL RIO</t>
  </si>
  <si>
    <t>EQUIPAMIENTO DE CDC LOMAS DE SANTIAGO</t>
  </si>
  <si>
    <t>PAVIMENTACION DE LA CALLE AV. PROL SAN JOSE ENTRE SAN ONOIFRE Y LAS PARRAS</t>
  </si>
  <si>
    <t>MSM/OP/ADJ/003/12</t>
  </si>
  <si>
    <t>SOLUCIONES ELECTRICAS DE OCCIDENTE</t>
  </si>
  <si>
    <t>ING. M. GERARDO NUÑES SANCHEZ</t>
  </si>
  <si>
    <t>ELECTRICA ZUMIKO</t>
  </si>
  <si>
    <t>ING. MOMOTARO IMAMURA IBARRA</t>
  </si>
  <si>
    <t>miercoles 4 de enero de 2012</t>
  </si>
  <si>
    <t>28 de febrero de 2012</t>
  </si>
  <si>
    <t>jueves 29 de marzo de 2012</t>
  </si>
  <si>
    <t>Numero 07 del dia 15 de febrero  del 2012</t>
  </si>
  <si>
    <t>DOS CIENTOS DIES Y SIETE MIL SEISCIENTOS DOCE MIL  79/100 M.N.</t>
  </si>
  <si>
    <t>MSM/OP/DMON/002/12</t>
  </si>
  <si>
    <t>N/R</t>
  </si>
  <si>
    <t>NR</t>
  </si>
  <si>
    <t>x lo otorgara un anticipo de</t>
  </si>
  <si>
    <t>N/A</t>
  </si>
  <si>
    <t>INDUSTRIAS PEGADURO</t>
  </si>
  <si>
    <t>C.PAULINA SANCHEZ GALVEZ</t>
  </si>
  <si>
    <t>FERRETERIA PICASO</t>
  </si>
  <si>
    <t>C. J.JESUS GONZALEZ OCHOA</t>
  </si>
  <si>
    <t>C. J. JESUS GONZALEZ OCHOA</t>
  </si>
  <si>
    <t>S/E</t>
  </si>
  <si>
    <t>NOSEOTORGARAANTICIPO</t>
  </si>
  <si>
    <t>INDUSTRIAS PEGA DURO</t>
  </si>
  <si>
    <t>FERRETERIA Y MATERIALES ARCINIEGA</t>
  </si>
  <si>
    <t>FERETERIA PICASO</t>
  </si>
  <si>
    <t>CONSTRUCTORA E INMOBILIARIA COCSA</t>
  </si>
  <si>
    <t>TRANSPORTE MATERIALISTA VEGA</t>
  </si>
  <si>
    <t>MANUEL VEGA SANCHEZ</t>
  </si>
  <si>
    <t>BANCO DE MATERIALES</t>
  </si>
  <si>
    <t>JAVIER ALVAREZ CABRERA</t>
  </si>
  <si>
    <t>MSM/OP/DMON/002/13</t>
  </si>
  <si>
    <t>SIN</t>
  </si>
  <si>
    <t>ELECTRIFICACION</t>
  </si>
  <si>
    <t>1530 M2 DE PAVIMENTACION</t>
  </si>
  <si>
    <t>1500 ML DE ALIUMBRADO</t>
  </si>
  <si>
    <t>ALUMBRADO PUBLICO</t>
  </si>
  <si>
    <t>MSM/OP/ADJ/003/13</t>
  </si>
  <si>
    <t>SIN ANICIPO</t>
  </si>
  <si>
    <t>32 ML DE PUENTE</t>
  </si>
  <si>
    <t>CONSTRUCCION DE PUESTE</t>
  </si>
  <si>
    <t>SIN ANTICIPO</t>
  </si>
  <si>
    <t xml:space="preserve"> RECURSOS PROPIOS</t>
  </si>
  <si>
    <t>TRANSPORTE MATERIALISTA</t>
  </si>
  <si>
    <t>JOSE MARIA GARIBAY HIGAREDA</t>
  </si>
  <si>
    <t xml:space="preserve">BANCO DE MATERIALES </t>
  </si>
  <si>
    <t>JAVIER ALVAREZCABRERA</t>
  </si>
  <si>
    <t>ACEROS SANTOS PALACIOS</t>
  </si>
  <si>
    <t>LEOPOLDO JIMENEZ RODRIGUEZ</t>
  </si>
  <si>
    <t>HERRERIA VULCANO</t>
  </si>
  <si>
    <t>LUIS EDUARDO CASTAÑEDA MANZO</t>
  </si>
  <si>
    <t>PAULINA SANHEZ GALVEZ</t>
  </si>
  <si>
    <t>MATERIALES PARA CONSTRUCCION AGUILAR</t>
  </si>
  <si>
    <t>MULTI ADJUDICACION TODOS LOS INVITADOS</t>
  </si>
  <si>
    <t>REMODELACION</t>
  </si>
  <si>
    <t>REMODELACION DE BAÑOS</t>
  </si>
  <si>
    <t>MODULO DE BAOS</t>
  </si>
  <si>
    <t>VARIOS</t>
  </si>
  <si>
    <t>VARIAS</t>
  </si>
  <si>
    <t>N/R EN PROCESO</t>
  </si>
  <si>
    <t>NO SE SABE</t>
  </si>
  <si>
    <t>131 EDIFICACIÓN,160 INFRAESTRUCTURA URBANA Y SERVICIOS PÚBLICOS.</t>
  </si>
  <si>
    <t>11 a 14 horas</t>
  </si>
  <si>
    <t>PAULINA SANCHEZ GALVEZ</t>
  </si>
  <si>
    <t>LA CASA DEL PINTOR</t>
  </si>
  <si>
    <t>JOSE LUIS HIGAREDA SANCHEZ</t>
  </si>
  <si>
    <t>FLORENTINO MONDRAGON JIMENEZ</t>
  </si>
  <si>
    <t>PINTURAS DOAL</t>
  </si>
  <si>
    <t>CECILIA VICTOR HIGAREDA</t>
  </si>
  <si>
    <t>MADERERIA MAGALLON</t>
  </si>
  <si>
    <t>sdsd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</si>
</sst>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Red]\-&quot;$&quot;#,##0.00"/>
    <numFmt numFmtId="44" formatCode="_-&quot;$&quot;* #,##0.00_-;\-&quot;$&quot;* #,##0.00_-;_-&quot;$&quot;* &quot;-&quot;??_-;_-@_-"/>
    <numFmt numFmtId="164" formatCode="&quot;$&quot;#,##0.00"/>
    <numFmt numFmtId="165" formatCode="[$-F800]dddd\,\ mmmm\ dd\,\ yyyy"/>
    <numFmt numFmtId="166" formatCode="0.00000000"/>
    <numFmt numFmtId="167" formatCode="[$$-80A]#,##0.00"/>
    <numFmt numFmtId="168" formatCode="[$$]#,##0.00"/>
    <numFmt numFmtId="169" formatCode="h:mm:ss;@"/>
    <numFmt numFmtId="170" formatCode="dd/mm/yyyy;@"/>
    <numFmt numFmtId="171" formatCode="_-&quot;€&quot;* #,##0.00_-;\-&quot;€&quot;* #,##0.00_-;_-&quot;€&quot;* &quot;-&quot;??_-;_-@_-"/>
    <numFmt numFmtId="172" formatCode="&quot;$&quot;#,##0.00;[Red]&quot;$&quot;#,##0.00"/>
  </numFmts>
  <fonts count="57" x14ac:knownFonts="1">
    <font>
      <sz val="11"/>
      <color theme="1"/>
      <name val="Calibri"/>
      <family val="2"/>
      <scheme val="minor"/>
    </font>
    <font>
      <sz val="11"/>
      <color indexed="8"/>
      <name val="Calibri"/>
      <family val="2"/>
    </font>
    <font>
      <sz val="11"/>
      <color indexed="8"/>
      <name val="Calibri"/>
      <family val="2"/>
    </font>
    <font>
      <sz val="10"/>
      <name val="Arial"/>
      <family val="2"/>
    </font>
    <font>
      <sz val="7"/>
      <name val="Arial"/>
      <family val="2"/>
    </font>
    <font>
      <sz val="11"/>
      <color indexed="8"/>
      <name val="Calibri"/>
      <family val="2"/>
    </font>
    <font>
      <sz val="7"/>
      <color indexed="10"/>
      <name val="Arial"/>
      <family val="2"/>
    </font>
    <font>
      <sz val="7"/>
      <color indexed="8"/>
      <name val="Arial"/>
      <family val="2"/>
    </font>
    <font>
      <b/>
      <sz val="7"/>
      <name val="Calibri"/>
      <family val="2"/>
    </font>
    <font>
      <b/>
      <sz val="7"/>
      <name val="Arial"/>
      <family val="2"/>
    </font>
    <font>
      <sz val="7"/>
      <name val="Calibri"/>
      <family val="2"/>
    </font>
    <font>
      <sz val="7"/>
      <name val="Times New Roman"/>
      <family val="1"/>
    </font>
    <font>
      <sz val="7"/>
      <color indexed="10"/>
      <name val="Calibri"/>
      <family val="2"/>
    </font>
    <font>
      <sz val="7"/>
      <name val="Calibri"/>
      <family val="2"/>
    </font>
    <font>
      <sz val="7"/>
      <color indexed="30"/>
      <name val="Times New Roman"/>
      <family val="1"/>
    </font>
    <font>
      <sz val="7"/>
      <color indexed="8"/>
      <name val="Calibri"/>
      <family val="2"/>
    </font>
    <font>
      <sz val="7"/>
      <color indexed="62"/>
      <name val="Times New Roman"/>
      <family val="1"/>
    </font>
    <font>
      <sz val="7"/>
      <color indexed="56"/>
      <name val="Arial"/>
      <family val="2"/>
    </font>
    <font>
      <sz val="20"/>
      <name val="Calibri"/>
      <family val="2"/>
    </font>
    <font>
      <sz val="7"/>
      <color indexed="56"/>
      <name val="Times New Roman"/>
      <family val="1"/>
    </font>
    <font>
      <sz val="7"/>
      <color indexed="62"/>
      <name val="Times New Roman"/>
      <family val="1"/>
    </font>
    <font>
      <b/>
      <sz val="20"/>
      <name val="Calibri"/>
      <family val="2"/>
    </font>
    <font>
      <b/>
      <sz val="7"/>
      <name val="Times New Roman"/>
      <family val="1"/>
    </font>
    <font>
      <b/>
      <sz val="7"/>
      <color indexed="10"/>
      <name val="Calibri"/>
      <family val="2"/>
    </font>
    <font>
      <b/>
      <sz val="7"/>
      <name val="Calibri"/>
      <family val="2"/>
    </font>
    <font>
      <b/>
      <sz val="7"/>
      <color indexed="30"/>
      <name val="Times New Roman"/>
      <family val="1"/>
    </font>
    <font>
      <b/>
      <sz val="7"/>
      <color indexed="8"/>
      <name val="Calibri"/>
      <family val="2"/>
    </font>
    <font>
      <b/>
      <sz val="7"/>
      <color indexed="10"/>
      <name val="Times New Roman"/>
      <family val="1"/>
    </font>
    <font>
      <b/>
      <sz val="7"/>
      <color indexed="8"/>
      <name val="Arial"/>
      <family val="2"/>
    </font>
    <font>
      <b/>
      <sz val="7"/>
      <color indexed="44"/>
      <name val="Arial"/>
      <family val="2"/>
    </font>
    <font>
      <sz val="10"/>
      <name val="Arial"/>
      <family val="2"/>
    </font>
    <font>
      <sz val="7"/>
      <color indexed="60"/>
      <name val="Arial"/>
      <family val="2"/>
    </font>
    <font>
      <sz val="7"/>
      <color indexed="40"/>
      <name val="Arial"/>
      <family val="2"/>
    </font>
    <font>
      <sz val="7"/>
      <color indexed="36"/>
      <name val="Arial"/>
      <family val="2"/>
    </font>
    <font>
      <sz val="7"/>
      <color indexed="13"/>
      <name val="Arial"/>
      <family val="2"/>
    </font>
    <font>
      <sz val="9"/>
      <color indexed="81"/>
      <name val="Tahoma"/>
      <family val="2"/>
    </font>
    <font>
      <b/>
      <sz val="9"/>
      <color indexed="81"/>
      <name val="Tahoma"/>
      <family val="2"/>
    </font>
    <font>
      <sz val="7"/>
      <color indexed="36"/>
      <name val="Arial"/>
      <family val="2"/>
    </font>
    <font>
      <sz val="8"/>
      <color indexed="8"/>
      <name val="Arial"/>
      <family val="2"/>
    </font>
    <font>
      <sz val="8"/>
      <name val="Times New Roman"/>
      <family val="1"/>
    </font>
    <font>
      <b/>
      <sz val="20"/>
      <name val="Arial"/>
      <family val="2"/>
    </font>
    <font>
      <sz val="7"/>
      <color indexed="40"/>
      <name val="Calibri"/>
      <family val="2"/>
    </font>
    <font>
      <sz val="8"/>
      <color indexed="8"/>
      <name val="Calibri"/>
      <family val="2"/>
    </font>
    <font>
      <b/>
      <sz val="11"/>
      <color indexed="8"/>
      <name val="Franklin Gothic Book"/>
      <family val="2"/>
    </font>
    <font>
      <b/>
      <sz val="12"/>
      <name val="Arial"/>
      <family val="2"/>
    </font>
    <font>
      <sz val="8"/>
      <name val="Calibri"/>
      <family val="2"/>
    </font>
    <font>
      <sz val="7"/>
      <color indexed="8"/>
      <name val="Times New Roman"/>
      <family val="1"/>
    </font>
    <font>
      <sz val="7"/>
      <color rgb="FFFF0000"/>
      <name val="Times New Roman"/>
      <family val="1"/>
    </font>
    <font>
      <sz val="18"/>
      <name val="Arial"/>
      <family val="2"/>
    </font>
    <font>
      <sz val="14"/>
      <name val="Calibri"/>
      <family val="2"/>
    </font>
    <font>
      <b/>
      <sz val="7"/>
      <color indexed="10"/>
      <name val="Arial"/>
      <family val="2"/>
    </font>
    <font>
      <b/>
      <sz val="7"/>
      <color indexed="60"/>
      <name val="Arial"/>
      <family val="2"/>
    </font>
    <font>
      <b/>
      <sz val="7"/>
      <color indexed="36"/>
      <name val="Arial"/>
      <family val="2"/>
    </font>
    <font>
      <sz val="7"/>
      <color rgb="FFFF0000"/>
      <name val="Arial"/>
      <family val="2"/>
    </font>
    <font>
      <sz val="9"/>
      <name val="Arial"/>
      <family val="2"/>
    </font>
    <font>
      <b/>
      <sz val="9"/>
      <name val="Arial"/>
      <family val="2"/>
    </font>
    <font>
      <sz val="9"/>
      <name val="Calibri"/>
      <family val="2"/>
    </font>
  </fonts>
  <fills count="11">
    <fill>
      <patternFill patternType="none"/>
    </fill>
    <fill>
      <patternFill patternType="gray125"/>
    </fill>
    <fill>
      <patternFill patternType="solid">
        <fgColor indexed="9"/>
        <bgColor indexed="64"/>
      </patternFill>
    </fill>
    <fill>
      <patternFill patternType="solid">
        <fgColor indexed="13"/>
        <bgColor indexed="8"/>
      </patternFill>
    </fill>
    <fill>
      <patternFill patternType="solid">
        <fgColor indexed="9"/>
        <bgColor indexed="8"/>
      </patternFill>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12"/>
        <bgColor indexed="64"/>
      </patternFill>
    </fill>
    <fill>
      <patternFill patternType="solid">
        <fgColor rgb="FF00B050"/>
        <bgColor indexed="64"/>
      </patternFill>
    </fill>
    <fill>
      <patternFill patternType="solid">
        <fgColor theme="0"/>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6">
    <xf numFmtId="0" fontId="0" fillId="0" borderId="0"/>
    <xf numFmtId="171" fontId="30" fillId="0" borderId="0" applyFont="0" applyFill="0" applyBorder="0" applyAlignment="0" applyProtection="0"/>
    <xf numFmtId="0" fontId="3" fillId="0" borderId="0"/>
    <xf numFmtId="0" fontId="30" fillId="0" borderId="0"/>
    <xf numFmtId="0" fontId="5" fillId="0" borderId="0"/>
    <xf numFmtId="9" fontId="2" fillId="0" borderId="0" applyFont="0" applyFill="0" applyBorder="0" applyAlignment="0" applyProtection="0"/>
  </cellStyleXfs>
  <cellXfs count="278">
    <xf numFmtId="0" fontId="0" fillId="0" borderId="0" xfId="0"/>
    <xf numFmtId="2" fontId="4"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65" fontId="10"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 fontId="10" fillId="0" borderId="1" xfId="0" applyNumberFormat="1" applyFont="1" applyFill="1" applyBorder="1" applyAlignment="1">
      <alignment horizontal="left" vertical="center" wrapText="1"/>
    </xf>
    <xf numFmtId="165" fontId="12"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9" fontId="11" fillId="0" borderId="1" xfId="5"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8"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67" fontId="4" fillId="0" borderId="1" xfId="0" applyNumberFormat="1" applyFont="1" applyFill="1" applyBorder="1" applyAlignment="1">
      <alignment horizontal="left" vertical="center" wrapText="1"/>
    </xf>
    <xf numFmtId="8" fontId="4" fillId="0" borderId="1" xfId="0" applyNumberFormat="1" applyFont="1" applyFill="1" applyBorder="1" applyAlignment="1">
      <alignment horizontal="left" vertical="center" wrapText="1"/>
    </xf>
    <xf numFmtId="168" fontId="4" fillId="0" borderId="1" xfId="0" applyNumberFormat="1" applyFont="1" applyFill="1" applyBorder="1" applyAlignment="1">
      <alignment horizontal="left" vertical="center" wrapText="1"/>
    </xf>
    <xf numFmtId="170" fontId="4" fillId="0" borderId="1" xfId="0" applyNumberFormat="1" applyFont="1" applyFill="1" applyBorder="1" applyAlignment="1">
      <alignment horizontal="left" vertical="center" wrapText="1"/>
    </xf>
    <xf numFmtId="4" fontId="10"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4" fontId="13" fillId="0" borderId="1" xfId="4"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textRotation="180"/>
    </xf>
    <xf numFmtId="1" fontId="10" fillId="0" borderId="1" xfId="0" applyNumberFormat="1" applyFont="1" applyFill="1" applyBorder="1" applyAlignment="1">
      <alignment horizontal="left" textRotation="180"/>
    </xf>
    <xf numFmtId="0" fontId="4" fillId="0" borderId="1" xfId="0" applyFont="1" applyFill="1" applyBorder="1" applyAlignment="1">
      <alignment horizontal="left" textRotation="180"/>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textRotation="180"/>
    </xf>
    <xf numFmtId="0" fontId="18" fillId="0" borderId="1" xfId="0" applyFont="1" applyFill="1" applyBorder="1" applyAlignment="1">
      <alignment horizontal="center"/>
    </xf>
    <xf numFmtId="170" fontId="11"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164" fontId="15" fillId="0" borderId="1" xfId="0" applyNumberFormat="1" applyFont="1" applyFill="1" applyBorder="1"/>
    <xf numFmtId="0" fontId="7" fillId="0" borderId="1" xfId="0" applyFont="1" applyFill="1" applyBorder="1" applyAlignment="1">
      <alignment horizontal="justify"/>
    </xf>
    <xf numFmtId="170" fontId="16"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170" fontId="20" fillId="0" borderId="1" xfId="0" applyNumberFormat="1" applyFont="1" applyFill="1" applyBorder="1" applyAlignment="1">
      <alignment horizontal="left" vertical="center" wrapText="1"/>
    </xf>
    <xf numFmtId="170" fontId="22"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65" fontId="8" fillId="0" borderId="1" xfId="0" applyNumberFormat="1" applyFont="1" applyFill="1" applyBorder="1" applyAlignment="1">
      <alignment horizontal="left" vertical="center" wrapText="1"/>
    </xf>
    <xf numFmtId="164"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169" fontId="9" fillId="0" borderId="1" xfId="0" applyNumberFormat="1" applyFont="1" applyFill="1" applyBorder="1" applyAlignment="1">
      <alignment horizontal="center" vertical="center"/>
    </xf>
    <xf numFmtId="1" fontId="8" fillId="0" borderId="1" xfId="0" applyNumberFormat="1" applyFont="1" applyFill="1" applyBorder="1" applyAlignment="1">
      <alignment horizontal="left" vertical="center" wrapText="1"/>
    </xf>
    <xf numFmtId="165"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164" fontId="8" fillId="0" borderId="1" xfId="0" applyNumberFormat="1" applyFont="1" applyFill="1" applyBorder="1" applyAlignment="1">
      <alignment horizontal="left" vertical="center" wrapText="1"/>
    </xf>
    <xf numFmtId="44" fontId="24" fillId="0" borderId="1" xfId="4"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164" fontId="26" fillId="0" borderId="1" xfId="0" applyNumberFormat="1" applyFont="1" applyFill="1" applyBorder="1"/>
    <xf numFmtId="164" fontId="22" fillId="0" borderId="1"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9" fontId="22" fillId="0" borderId="1" xfId="5" applyFont="1" applyFill="1" applyBorder="1" applyAlignment="1">
      <alignment horizontal="left" vertical="center" wrapText="1"/>
    </xf>
    <xf numFmtId="4" fontId="9" fillId="0" borderId="1" xfId="0" applyNumberFormat="1" applyFont="1" applyFill="1" applyBorder="1" applyAlignment="1">
      <alignment horizontal="left" vertical="center" wrapText="1"/>
    </xf>
    <xf numFmtId="8" fontId="22" fillId="0" borderId="1" xfId="0" applyNumberFormat="1" applyFont="1" applyFill="1" applyBorder="1" applyAlignment="1">
      <alignment horizontal="left" vertical="center" wrapText="1"/>
    </xf>
    <xf numFmtId="166" fontId="22" fillId="0" borderId="1" xfId="0" applyNumberFormat="1" applyFont="1" applyFill="1" applyBorder="1" applyAlignment="1">
      <alignment horizontal="left" vertical="center" wrapText="1"/>
    </xf>
    <xf numFmtId="165"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67" fontId="9" fillId="0" borderId="1" xfId="0" applyNumberFormat="1" applyFont="1" applyFill="1" applyBorder="1" applyAlignment="1">
      <alignment horizontal="left" vertical="center" wrapText="1"/>
    </xf>
    <xf numFmtId="8" fontId="9" fillId="0" borderId="1" xfId="0" applyNumberFormat="1" applyFont="1" applyFill="1" applyBorder="1" applyAlignment="1">
      <alignment horizontal="left" vertical="center" wrapText="1"/>
    </xf>
    <xf numFmtId="168" fontId="9" fillId="0" borderId="1" xfId="0" applyNumberFormat="1" applyFont="1" applyFill="1" applyBorder="1" applyAlignment="1">
      <alignment horizontal="left" vertical="center" wrapText="1"/>
    </xf>
    <xf numFmtId="170" fontId="9" fillId="0" borderId="1" xfId="0" applyNumberFormat="1" applyFont="1" applyFill="1" applyBorder="1" applyAlignment="1">
      <alignment horizontal="left" vertical="center" wrapText="1"/>
    </xf>
    <xf numFmtId="0" fontId="28" fillId="0" borderId="1" xfId="0" applyFont="1" applyFill="1" applyBorder="1" applyAlignment="1">
      <alignment horizontal="justify"/>
    </xf>
    <xf numFmtId="2" fontId="29"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10" fillId="0" borderId="1" xfId="0" applyFont="1" applyFill="1" applyBorder="1" applyAlignment="1">
      <alignment horizontal="left"/>
    </xf>
    <xf numFmtId="14" fontId="10" fillId="0" borderId="1" xfId="0" applyNumberFormat="1" applyFont="1" applyFill="1" applyBorder="1" applyAlignment="1">
      <alignment horizontal="left" textRotation="180"/>
    </xf>
    <xf numFmtId="4" fontId="10" fillId="0" borderId="1" xfId="0" applyNumberFormat="1" applyFont="1" applyFill="1" applyBorder="1" applyAlignment="1">
      <alignment horizontal="left" textRotation="180"/>
    </xf>
    <xf numFmtId="0" fontId="31"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2" fontId="7" fillId="0" borderId="1" xfId="0" applyNumberFormat="1"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2" fontId="2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textRotation="180"/>
    </xf>
    <xf numFmtId="0" fontId="8" fillId="0" borderId="1" xfId="0" applyFont="1" applyFill="1" applyBorder="1" applyAlignment="1">
      <alignment horizontal="left" wrapText="1"/>
    </xf>
    <xf numFmtId="0" fontId="9" fillId="0" borderId="1" xfId="0" applyFont="1" applyFill="1" applyBorder="1" applyAlignment="1">
      <alignment horizontal="left" wrapText="1"/>
    </xf>
    <xf numFmtId="0" fontId="10" fillId="0" borderId="1" xfId="0" applyNumberFormat="1" applyFont="1" applyFill="1" applyBorder="1" applyAlignment="1">
      <alignment horizontal="left"/>
    </xf>
    <xf numFmtId="2" fontId="11" fillId="0" borderId="1" xfId="0" applyNumberFormat="1" applyFont="1" applyFill="1" applyBorder="1" applyAlignment="1">
      <alignment horizontal="left" vertical="center" wrapText="1"/>
    </xf>
    <xf numFmtId="0" fontId="39"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left" vertical="center" wrapText="1"/>
    </xf>
    <xf numFmtId="164" fontId="17"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0" fontId="7" fillId="0" borderId="1" xfId="0" applyFont="1" applyFill="1" applyBorder="1" applyAlignment="1">
      <alignment horizontal="justify" wrapText="1"/>
    </xf>
    <xf numFmtId="14" fontId="4" fillId="2" borderId="1" xfId="0" applyNumberFormat="1" applyFont="1" applyFill="1" applyBorder="1" applyAlignment="1">
      <alignment horizontal="left" vertical="center" wrapText="1"/>
    </xf>
    <xf numFmtId="0" fontId="0" fillId="0" borderId="0" xfId="0" applyFill="1"/>
    <xf numFmtId="4"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8" fontId="43" fillId="0" borderId="0" xfId="0" applyNumberFormat="1" applyFont="1" applyAlignment="1">
      <alignment horizontal="justify" vertical="center"/>
    </xf>
    <xf numFmtId="0" fontId="43" fillId="0" borderId="0" xfId="0" applyFont="1" applyAlignment="1">
      <alignment horizontal="justify" vertical="center"/>
    </xf>
    <xf numFmtId="164" fontId="10" fillId="3" borderId="1" xfId="0" applyNumberFormat="1" applyFont="1" applyFill="1" applyBorder="1" applyAlignment="1">
      <alignment horizontal="left" vertical="center" wrapText="1"/>
    </xf>
    <xf numFmtId="8" fontId="0" fillId="0" borderId="0" xfId="0" applyNumberFormat="1" applyFill="1"/>
    <xf numFmtId="2" fontId="7" fillId="2" borderId="1" xfId="0" applyNumberFormat="1"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0" fontId="18" fillId="2" borderId="1" xfId="0" applyFont="1" applyFill="1" applyBorder="1" applyAlignment="1">
      <alignment horizontal="center" vertical="center" wrapText="1"/>
    </xf>
    <xf numFmtId="2"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65" fontId="10" fillId="2" borderId="1"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xf>
    <xf numFmtId="1" fontId="10" fillId="2" borderId="1" xfId="0" applyNumberFormat="1" applyFont="1" applyFill="1" applyBorder="1" applyAlignment="1">
      <alignment horizontal="left" vertical="center" wrapText="1"/>
    </xf>
    <xf numFmtId="165" fontId="12" fillId="2" borderId="1" xfId="0" applyNumberFormat="1" applyFont="1" applyFill="1" applyBorder="1" applyAlignment="1">
      <alignment horizontal="left" vertical="center" wrapText="1"/>
    </xf>
    <xf numFmtId="4" fontId="12" fillId="2" borderId="1" xfId="0" applyNumberFormat="1" applyFont="1" applyFill="1" applyBorder="1" applyAlignment="1">
      <alignment horizontal="left" vertical="center" wrapText="1"/>
    </xf>
    <xf numFmtId="0" fontId="14" fillId="2" borderId="2" xfId="0" applyFont="1" applyFill="1" applyBorder="1" applyAlignment="1">
      <alignment horizontal="left" vertical="center" wrapText="1"/>
    </xf>
    <xf numFmtId="164" fontId="10" fillId="2" borderId="1" xfId="0"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164" fontId="13" fillId="2" borderId="1" xfId="4" applyNumberFormat="1" applyFont="1" applyFill="1" applyBorder="1" applyAlignment="1">
      <alignment horizontal="left" vertical="center" wrapText="1"/>
    </xf>
    <xf numFmtId="164" fontId="15" fillId="2" borderId="1" xfId="0" applyNumberFormat="1" applyFont="1" applyFill="1" applyBorder="1"/>
    <xf numFmtId="0" fontId="11" fillId="2" borderId="1" xfId="0" applyFont="1" applyFill="1" applyBorder="1" applyAlignment="1">
      <alignment horizontal="left" vertical="center" wrapText="1"/>
    </xf>
    <xf numFmtId="164" fontId="11" fillId="2"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164" fontId="11" fillId="2" borderId="1" xfId="0" applyNumberFormat="1" applyFont="1" applyFill="1" applyBorder="1" applyAlignment="1">
      <alignment horizontal="left" vertical="center" wrapText="1"/>
    </xf>
    <xf numFmtId="2" fontId="11"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8" fontId="11" fillId="2" borderId="1" xfId="0" applyNumberFormat="1" applyFont="1" applyFill="1" applyBorder="1" applyAlignment="1">
      <alignment horizontal="left" vertical="center" wrapText="1"/>
    </xf>
    <xf numFmtId="166" fontId="11"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0" fontId="32" fillId="2" borderId="1" xfId="0" applyFont="1" applyFill="1" applyBorder="1" applyAlignment="1">
      <alignment horizontal="left" vertical="center" wrapText="1"/>
    </xf>
    <xf numFmtId="167" fontId="4" fillId="2" borderId="1" xfId="0" applyNumberFormat="1" applyFont="1" applyFill="1" applyBorder="1" applyAlignment="1">
      <alignment horizontal="left" vertical="center" wrapText="1"/>
    </xf>
    <xf numFmtId="8" fontId="4" fillId="2" borderId="1" xfId="0" applyNumberFormat="1" applyFont="1" applyFill="1" applyBorder="1" applyAlignment="1">
      <alignment horizontal="left" vertical="center" wrapText="1"/>
    </xf>
    <xf numFmtId="168" fontId="4" fillId="2" borderId="1" xfId="0" applyNumberFormat="1" applyFont="1" applyFill="1" applyBorder="1" applyAlignment="1">
      <alignment horizontal="left" vertical="center" wrapText="1"/>
    </xf>
    <xf numFmtId="170" fontId="4" fillId="2" borderId="1" xfId="0" applyNumberFormat="1" applyFont="1" applyFill="1" applyBorder="1" applyAlignment="1">
      <alignment horizontal="left" vertical="center" wrapText="1"/>
    </xf>
    <xf numFmtId="170" fontId="11" fillId="2" borderId="1" xfId="0" applyNumberFormat="1" applyFont="1" applyFill="1" applyBorder="1" applyAlignment="1">
      <alignment horizontal="left" vertical="center" wrapText="1"/>
    </xf>
    <xf numFmtId="0" fontId="7" fillId="2" borderId="1" xfId="0" applyFont="1" applyFill="1" applyBorder="1" applyAlignment="1">
      <alignment horizontal="justify"/>
    </xf>
    <xf numFmtId="0" fontId="1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164" fontId="42" fillId="2" borderId="1" xfId="0" applyNumberFormat="1" applyFont="1" applyFill="1" applyBorder="1"/>
    <xf numFmtId="0" fontId="21" fillId="2" borderId="1" xfId="0" applyFont="1" applyFill="1" applyBorder="1" applyAlignment="1">
      <alignment horizontal="center" vertical="center" wrapText="1"/>
    </xf>
    <xf numFmtId="2"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164"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xf>
    <xf numFmtId="169" fontId="9" fillId="2" borderId="1" xfId="0" applyNumberFormat="1" applyFont="1" applyFill="1" applyBorder="1" applyAlignment="1">
      <alignment horizontal="center" vertical="center"/>
    </xf>
    <xf numFmtId="1" fontId="8" fillId="2" borderId="1" xfId="0" applyNumberFormat="1" applyFont="1" applyFill="1" applyBorder="1" applyAlignment="1">
      <alignment horizontal="left" vertical="center" wrapText="1"/>
    </xf>
    <xf numFmtId="165" fontId="23" fillId="2" borderId="1" xfId="0" applyNumberFormat="1" applyFont="1" applyFill="1" applyBorder="1" applyAlignment="1">
      <alignment horizontal="left" vertical="center" wrapText="1"/>
    </xf>
    <xf numFmtId="4" fontId="23" fillId="2" borderId="1"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44" fontId="24" fillId="2" borderId="1" xfId="4"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164" fontId="26" fillId="2" borderId="1" xfId="0" applyNumberFormat="1" applyFont="1" applyFill="1" applyBorder="1"/>
    <xf numFmtId="0" fontId="27" fillId="2" borderId="1" xfId="0" applyFont="1" applyFill="1" applyBorder="1" applyAlignment="1">
      <alignment horizontal="left" vertical="center" wrapText="1"/>
    </xf>
    <xf numFmtId="2" fontId="22" fillId="2" borderId="1" xfId="0" applyNumberFormat="1" applyFont="1" applyFill="1" applyBorder="1" applyAlignment="1">
      <alignment horizontal="left" vertical="center" wrapText="1"/>
    </xf>
    <xf numFmtId="164" fontId="22" fillId="2" borderId="1" xfId="0" applyNumberFormat="1" applyFont="1" applyFill="1" applyBorder="1" applyAlignment="1">
      <alignment horizontal="left" vertical="center" wrapText="1"/>
    </xf>
    <xf numFmtId="4" fontId="9" fillId="2" borderId="1" xfId="0" applyNumberFormat="1" applyFont="1" applyFill="1" applyBorder="1" applyAlignment="1">
      <alignment horizontal="left" vertical="center" wrapText="1"/>
    </xf>
    <xf numFmtId="8" fontId="22" fillId="2" borderId="1" xfId="0" applyNumberFormat="1" applyFont="1" applyFill="1" applyBorder="1" applyAlignment="1">
      <alignment horizontal="left" vertical="center" wrapText="1"/>
    </xf>
    <xf numFmtId="166" fontId="22" fillId="2" borderId="1" xfId="0" applyNumberFormat="1" applyFont="1" applyFill="1" applyBorder="1" applyAlignment="1">
      <alignment horizontal="left" vertical="center" wrapText="1"/>
    </xf>
    <xf numFmtId="2" fontId="29" fillId="2" borderId="1" xfId="0" applyNumberFormat="1" applyFont="1" applyFill="1" applyBorder="1" applyAlignment="1">
      <alignment horizontal="left" vertical="center" wrapText="1"/>
    </xf>
    <xf numFmtId="165" fontId="9" fillId="2" borderId="1" xfId="0" applyNumberFormat="1"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1" fontId="9" fillId="2" borderId="1" xfId="0" applyNumberFormat="1" applyFont="1" applyFill="1" applyBorder="1" applyAlignment="1">
      <alignment horizontal="left" vertical="center" wrapText="1"/>
    </xf>
    <xf numFmtId="167" fontId="9" fillId="2" borderId="1" xfId="0" applyNumberFormat="1" applyFont="1" applyFill="1" applyBorder="1" applyAlignment="1">
      <alignment horizontal="left" vertical="center" wrapText="1"/>
    </xf>
    <xf numFmtId="8" fontId="9" fillId="2" borderId="1" xfId="0" applyNumberFormat="1" applyFont="1" applyFill="1" applyBorder="1" applyAlignment="1">
      <alignment horizontal="left" vertical="center" wrapText="1"/>
    </xf>
    <xf numFmtId="168" fontId="9" fillId="2" borderId="1" xfId="0" applyNumberFormat="1" applyFont="1" applyFill="1" applyBorder="1" applyAlignment="1">
      <alignment horizontal="left" vertical="center" wrapText="1"/>
    </xf>
    <xf numFmtId="170" fontId="9" fillId="2" borderId="1" xfId="0" applyNumberFormat="1" applyFont="1" applyFill="1" applyBorder="1" applyAlignment="1">
      <alignment horizontal="left" vertical="center" wrapText="1"/>
    </xf>
    <xf numFmtId="170" fontId="22"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4" fontId="7" fillId="2" borderId="1" xfId="0" applyNumberFormat="1" applyFont="1" applyFill="1" applyBorder="1" applyAlignment="1">
      <alignment horizontal="left" vertical="center" wrapText="1"/>
    </xf>
    <xf numFmtId="0" fontId="38" fillId="2" borderId="1" xfId="0" applyFont="1" applyFill="1" applyBorder="1" applyAlignment="1">
      <alignment horizontal="left" vertical="center" wrapText="1"/>
    </xf>
    <xf numFmtId="164" fontId="4" fillId="2" borderId="2"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170" fontId="20"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164" fontId="41" fillId="2" borderId="1" xfId="0" applyNumberFormat="1" applyFont="1" applyFill="1" applyBorder="1" applyAlignment="1">
      <alignment horizontal="left" vertical="center" wrapText="1"/>
    </xf>
    <xf numFmtId="49" fontId="10"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170" fontId="16" fillId="2" borderId="1" xfId="0" applyNumberFormat="1" applyFont="1" applyFill="1" applyBorder="1" applyAlignment="1">
      <alignment horizontal="left" vertical="center" wrapText="1"/>
    </xf>
    <xf numFmtId="0" fontId="40" fillId="2" borderId="1" xfId="0" applyFont="1" applyFill="1" applyBorder="1" applyAlignment="1">
      <alignment horizontal="left" vertical="center"/>
    </xf>
    <xf numFmtId="164" fontId="0" fillId="0" borderId="0" xfId="0" applyNumberFormat="1" applyFill="1"/>
    <xf numFmtId="0" fontId="11"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164" fontId="11" fillId="5" borderId="1" xfId="0" applyNumberFormat="1" applyFont="1" applyFill="1" applyBorder="1" applyAlignment="1">
      <alignment horizontal="center" vertical="center" wrapText="1"/>
    </xf>
    <xf numFmtId="0" fontId="19" fillId="5" borderId="1" xfId="0" applyFont="1" applyFill="1" applyBorder="1" applyAlignment="1">
      <alignment horizontal="left" vertical="center" wrapText="1"/>
    </xf>
    <xf numFmtId="165" fontId="10" fillId="5" borderId="1" xfId="0" applyNumberFormat="1" applyFont="1" applyFill="1" applyBorder="1" applyAlignment="1">
      <alignment horizontal="left" vertical="center" wrapText="1"/>
    </xf>
    <xf numFmtId="0" fontId="0" fillId="6" borderId="0" xfId="0" applyFill="1"/>
    <xf numFmtId="0" fontId="0" fillId="5" borderId="0" xfId="0" applyFill="1"/>
    <xf numFmtId="0" fontId="1" fillId="7" borderId="0" xfId="0" applyFont="1" applyFill="1"/>
    <xf numFmtId="0" fontId="0" fillId="8" borderId="0" xfId="0" applyFill="1"/>
    <xf numFmtId="0" fontId="10" fillId="2" borderId="1" xfId="0" applyFont="1" applyFill="1" applyBorder="1" applyAlignment="1">
      <alignment horizontal="left" textRotation="180"/>
    </xf>
    <xf numFmtId="165" fontId="10" fillId="9" borderId="1" xfId="0" applyNumberFormat="1" applyFont="1" applyFill="1" applyBorder="1" applyAlignment="1">
      <alignment horizontal="left" vertical="center" wrapText="1"/>
    </xf>
    <xf numFmtId="49" fontId="4" fillId="9" borderId="1" xfId="0" applyNumberFormat="1" applyFont="1" applyFill="1" applyBorder="1" applyAlignment="1">
      <alignment horizontal="center" vertical="center"/>
    </xf>
    <xf numFmtId="1" fontId="10" fillId="9" borderId="1" xfId="0" applyNumberFormat="1" applyFont="1" applyFill="1" applyBorder="1" applyAlignment="1">
      <alignment horizontal="left" vertical="center" wrapText="1"/>
    </xf>
    <xf numFmtId="0" fontId="10"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164" fontId="10" fillId="9" borderId="1" xfId="0" applyNumberFormat="1" applyFont="1" applyFill="1" applyBorder="1" applyAlignment="1">
      <alignment horizontal="left" vertical="center" wrapText="1"/>
    </xf>
    <xf numFmtId="164" fontId="13" fillId="9" borderId="1" xfId="4" applyNumberFormat="1" applyFont="1" applyFill="1" applyBorder="1" applyAlignment="1">
      <alignment horizontal="left" vertical="center" wrapText="1"/>
    </xf>
    <xf numFmtId="0" fontId="46" fillId="9" borderId="1" xfId="0" applyFont="1" applyFill="1" applyBorder="1" applyAlignment="1">
      <alignment horizontal="left" vertical="center" wrapText="1"/>
    </xf>
    <xf numFmtId="164" fontId="11"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164" fontId="11" fillId="9" borderId="1" xfId="0" applyNumberFormat="1" applyFont="1" applyFill="1" applyBorder="1" applyAlignment="1">
      <alignment horizontal="left" vertical="center" wrapText="1"/>
    </xf>
    <xf numFmtId="164" fontId="4" fillId="9" borderId="1" xfId="0" applyNumberFormat="1" applyFont="1" applyFill="1" applyBorder="1" applyAlignment="1">
      <alignment horizontal="left" vertical="center" wrapText="1"/>
    </xf>
    <xf numFmtId="4" fontId="4" fillId="9" borderId="1" xfId="0" applyNumberFormat="1" applyFont="1" applyFill="1" applyBorder="1" applyAlignment="1">
      <alignment horizontal="left" vertical="center" wrapText="1"/>
    </xf>
    <xf numFmtId="172" fontId="4" fillId="9" borderId="1" xfId="0" applyNumberFormat="1" applyFont="1" applyFill="1" applyBorder="1" applyAlignment="1">
      <alignment horizontal="left" vertical="center" wrapText="1"/>
    </xf>
    <xf numFmtId="0" fontId="7" fillId="9" borderId="1" xfId="0" applyFont="1" applyFill="1" applyBorder="1" applyAlignment="1">
      <alignment horizontal="left" vertical="center" wrapText="1"/>
    </xf>
    <xf numFmtId="14" fontId="4" fillId="9" borderId="1" xfId="0" applyNumberFormat="1" applyFont="1" applyFill="1" applyBorder="1" applyAlignment="1">
      <alignment horizontal="left" vertical="center" wrapText="1"/>
    </xf>
    <xf numFmtId="9" fontId="47" fillId="2" borderId="1" xfId="5" applyFont="1" applyFill="1" applyBorder="1" applyAlignment="1">
      <alignment horizontal="left" vertical="center" wrapText="1"/>
    </xf>
    <xf numFmtId="0" fontId="47" fillId="2" borderId="1" xfId="0" applyFont="1" applyFill="1" applyBorder="1" applyAlignment="1">
      <alignment horizontal="left" vertical="center" wrapText="1"/>
    </xf>
    <xf numFmtId="2" fontId="48" fillId="10" borderId="1" xfId="0" applyNumberFormat="1" applyFont="1" applyFill="1" applyBorder="1" applyAlignment="1">
      <alignment horizontal="left" vertical="center" wrapText="1"/>
    </xf>
    <xf numFmtId="0" fontId="4" fillId="10" borderId="1" xfId="0" applyNumberFormat="1" applyFont="1" applyFill="1" applyBorder="1" applyAlignment="1">
      <alignment horizontal="left" vertical="center" wrapText="1"/>
    </xf>
    <xf numFmtId="0" fontId="10"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4" fillId="10" borderId="1" xfId="0" applyFont="1" applyFill="1" applyBorder="1" applyAlignment="1">
      <alignment horizontal="left" vertical="center" wrapText="1"/>
    </xf>
    <xf numFmtId="0" fontId="18" fillId="2" borderId="1" xfId="0" applyFont="1" applyFill="1" applyBorder="1" applyAlignment="1">
      <alignment horizontal="center" vertical="center"/>
    </xf>
    <xf numFmtId="4" fontId="10" fillId="0" borderId="1" xfId="0" applyNumberFormat="1" applyFont="1" applyFill="1" applyBorder="1" applyAlignment="1">
      <alignment horizontal="left" vertical="center"/>
    </xf>
    <xf numFmtId="0" fontId="32" fillId="0" borderId="1" xfId="0" applyFont="1" applyFill="1" applyBorder="1" applyAlignment="1">
      <alignment horizontal="left" vertical="center"/>
    </xf>
    <xf numFmtId="170" fontId="11" fillId="0" borderId="1" xfId="0" applyNumberFormat="1" applyFont="1" applyFill="1" applyBorder="1" applyAlignment="1">
      <alignment horizontal="left" vertical="center"/>
    </xf>
    <xf numFmtId="0" fontId="10" fillId="0" borderId="1" xfId="0" applyFont="1" applyFill="1" applyBorder="1" applyAlignment="1">
      <alignment horizontal="left" wrapText="1"/>
    </xf>
    <xf numFmtId="0" fontId="49" fillId="0" borderId="1" xfId="0" applyFont="1" applyFill="1" applyBorder="1" applyAlignment="1">
      <alignment horizontal="left"/>
    </xf>
    <xf numFmtId="14" fontId="10" fillId="0" borderId="1" xfId="0" applyNumberFormat="1" applyFont="1" applyFill="1" applyBorder="1" applyAlignment="1">
      <alignment horizontal="left"/>
    </xf>
    <xf numFmtId="1" fontId="10" fillId="0" borderId="1" xfId="0" applyNumberFormat="1" applyFont="1" applyFill="1" applyBorder="1" applyAlignment="1">
      <alignment horizontal="left"/>
    </xf>
    <xf numFmtId="4" fontId="10" fillId="0" borderId="1" xfId="0" applyNumberFormat="1" applyFont="1" applyFill="1" applyBorder="1" applyAlignment="1">
      <alignment horizontal="left"/>
    </xf>
    <xf numFmtId="0" fontId="4" fillId="0" borderId="1" xfId="0" applyFont="1" applyFill="1" applyBorder="1" applyAlignment="1">
      <alignment horizontal="left"/>
    </xf>
    <xf numFmtId="2" fontId="4" fillId="10" borderId="1" xfId="0" applyNumberFormat="1" applyFont="1" applyFill="1" applyBorder="1" applyAlignment="1">
      <alignment horizontal="left" vertical="center" wrapText="1"/>
    </xf>
    <xf numFmtId="4" fontId="4" fillId="10" borderId="1" xfId="0" applyNumberFormat="1" applyFont="1" applyFill="1" applyBorder="1" applyAlignment="1">
      <alignment horizontal="left" vertical="center" wrapText="1"/>
    </xf>
    <xf numFmtId="165" fontId="10" fillId="10" borderId="1" xfId="0" applyNumberFormat="1" applyFont="1" applyFill="1" applyBorder="1" applyAlignment="1">
      <alignment horizontal="left" vertical="center" wrapText="1"/>
    </xf>
    <xf numFmtId="164" fontId="4" fillId="10" borderId="1" xfId="0" applyNumberFormat="1" applyFont="1" applyFill="1" applyBorder="1" applyAlignment="1">
      <alignment horizontal="left" vertical="center" wrapText="1"/>
    </xf>
    <xf numFmtId="164" fontId="15" fillId="5" borderId="1" xfId="0" applyNumberFormat="1" applyFont="1" applyFill="1" applyBorder="1" applyAlignment="1">
      <alignment vertical="center"/>
    </xf>
    <xf numFmtId="164" fontId="15" fillId="2" borderId="1" xfId="0" applyNumberFormat="1" applyFont="1" applyFill="1" applyBorder="1" applyAlignment="1">
      <alignment vertical="center"/>
    </xf>
    <xf numFmtId="1" fontId="50" fillId="0" borderId="1" xfId="0" applyNumberFormat="1" applyFont="1" applyFill="1" applyBorder="1" applyAlignment="1">
      <alignment horizontal="left" vertical="center" wrapText="1"/>
    </xf>
    <xf numFmtId="0" fontId="50" fillId="0"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164" fontId="53" fillId="2" borderId="1" xfId="0" applyNumberFormat="1" applyFont="1" applyFill="1" applyBorder="1" applyAlignment="1">
      <alignment horizontal="left" vertical="center" wrapText="1"/>
    </xf>
    <xf numFmtId="164" fontId="15" fillId="9" borderId="1" xfId="0" applyNumberFormat="1" applyFont="1" applyFill="1" applyBorder="1" applyAlignment="1">
      <alignment horizontal="right" vertical="center"/>
    </xf>
    <xf numFmtId="0" fontId="18" fillId="9" borderId="1" xfId="0" applyFont="1" applyFill="1" applyBorder="1" applyAlignment="1">
      <alignment horizontal="center" vertical="center" wrapText="1"/>
    </xf>
    <xf numFmtId="2" fontId="4" fillId="9" borderId="1" xfId="0" applyNumberFormat="1" applyFont="1" applyFill="1" applyBorder="1" applyAlignment="1">
      <alignment horizontal="left" vertical="center" wrapText="1"/>
    </xf>
    <xf numFmtId="0" fontId="54" fillId="2" borderId="1" xfId="0" applyFont="1" applyFill="1" applyBorder="1" applyAlignment="1">
      <alignment horizontal="left" vertical="center" wrapText="1"/>
    </xf>
    <xf numFmtId="0" fontId="55" fillId="10" borderId="1" xfId="0" applyFont="1" applyFill="1" applyBorder="1" applyAlignment="1">
      <alignment horizontal="left" vertical="center" wrapText="1"/>
    </xf>
    <xf numFmtId="0" fontId="55" fillId="2"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6" fillId="0" borderId="1" xfId="0" applyFont="1" applyFill="1" applyBorder="1" applyAlignment="1">
      <alignment horizontal="left" textRotation="180"/>
    </xf>
    <xf numFmtId="0" fontId="56" fillId="0" borderId="1" xfId="0" applyFont="1" applyFill="1" applyBorder="1" applyAlignment="1">
      <alignment horizontal="left"/>
    </xf>
    <xf numFmtId="0" fontId="18" fillId="2" borderId="4" xfId="0" applyFont="1" applyFill="1" applyBorder="1" applyAlignment="1">
      <alignment horizontal="center" textRotation="180"/>
    </xf>
    <xf numFmtId="0" fontId="18" fillId="2" borderId="5" xfId="0" applyFont="1" applyFill="1" applyBorder="1" applyAlignment="1">
      <alignment horizontal="center" textRotation="180"/>
    </xf>
    <xf numFmtId="0" fontId="18" fillId="2" borderId="6" xfId="0" applyFont="1" applyFill="1" applyBorder="1" applyAlignment="1">
      <alignment horizontal="center" textRotation="180"/>
    </xf>
    <xf numFmtId="0" fontId="18" fillId="2" borderId="7" xfId="0" applyFont="1" applyFill="1" applyBorder="1" applyAlignment="1">
      <alignment horizontal="center" textRotation="180"/>
    </xf>
    <xf numFmtId="0" fontId="18" fillId="2" borderId="0" xfId="0" applyFont="1" applyFill="1" applyBorder="1" applyAlignment="1">
      <alignment horizontal="center" textRotation="180"/>
    </xf>
    <xf numFmtId="0" fontId="18" fillId="2" borderId="8" xfId="0" applyFont="1" applyFill="1" applyBorder="1" applyAlignment="1">
      <alignment horizontal="center" textRotation="180"/>
    </xf>
    <xf numFmtId="0" fontId="18" fillId="2" borderId="9" xfId="0" applyFont="1" applyFill="1" applyBorder="1" applyAlignment="1">
      <alignment horizontal="center" textRotation="180"/>
    </xf>
    <xf numFmtId="0" fontId="18" fillId="2" borderId="10" xfId="0" applyFont="1" applyFill="1" applyBorder="1" applyAlignment="1">
      <alignment horizontal="center" textRotation="180"/>
    </xf>
    <xf numFmtId="0" fontId="18" fillId="2" borderId="11" xfId="0" applyFont="1" applyFill="1" applyBorder="1" applyAlignment="1">
      <alignment horizontal="center" textRotation="180"/>
    </xf>
  </cellXfs>
  <cellStyles count="6">
    <cellStyle name="Euro" xfId="1"/>
    <cellStyle name="Normal" xfId="0" builtinId="0"/>
    <cellStyle name="Normal 2" xfId="2"/>
    <cellStyle name="Normal 3" xfId="3"/>
    <cellStyle name="Normal_unidad_deportiva" xfId="4"/>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20tesoreria%20OK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S%20SAHUAYO%2011/OBRA%20CONVENIDA/estructura%20financiera%20OBRA%20CONVENI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S%20SAHUAYO%2011/habitat%202011/estructura%20financiera%20habita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S%20SAHUAYO%2011/rescate%20de%20espacios%20publicos/estructura%20financiera%20rescate%20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bras%20usb/DOCS%20SAHUAYO%2010/10%20FOPAM/relacion%20de%20obra%20solo%20costo%20pavimento%20y%20guarni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ua Pot Sn Miguel a E Mendez"/>
      <sheetName val="Remodelación de Presidencia"/>
      <sheetName val="Rehab Plaza Principal"/>
      <sheetName val="Adecuaciones al DIF"/>
      <sheetName val="Pavimento Prol Sn Jose"/>
      <sheetName val="Remodelacion Baños"/>
      <sheetName val="Barda Campo Olimpia"/>
    </sheetNames>
    <sheetDataSet>
      <sheetData sheetId="0"/>
      <sheetData sheetId="1"/>
      <sheetData sheetId="2"/>
      <sheetData sheetId="3"/>
      <sheetData sheetId="4"/>
      <sheetData sheetId="5">
        <row r="106">
          <cell r="G106">
            <v>301583.54999999993</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Hoja1 (3)"/>
      <sheetName val="Hoja1"/>
      <sheetName val="Hoja1 (2)"/>
    </sheetNames>
    <sheetDataSet>
      <sheetData sheetId="0" refreshError="1"/>
      <sheetData sheetId="1" refreshError="1"/>
      <sheetData sheetId="2" refreshError="1"/>
      <sheetData sheetId="3" refreshError="1">
        <row r="4">
          <cell r="B4" t="str">
            <v xml:space="preserve"> CONSTRUCCION DE EMPEDRADO AHOGADO EN AVENIDA PEÑITAS  ENTRE CALLE LOMAS DE SANTIAGO Y CALLE DEL AUDITORIO</v>
          </cell>
          <cell r="D4">
            <v>1344324</v>
          </cell>
          <cell r="E4">
            <v>896216</v>
          </cell>
          <cell r="F4" t="str">
            <v>COLONIA PEÑITAS Y LOMAS DE SANTIAGO</v>
          </cell>
        </row>
        <row r="5">
          <cell r="B5" t="str">
            <v>PAVIMENTACION DE CONCRETO HIDRAULICO  DE LA CALLE JOSE MARIA GUDIÑO ENTRE CANADA Y AEREOPUERTO</v>
          </cell>
          <cell r="D5">
            <v>453940.2</v>
          </cell>
          <cell r="E5">
            <v>302626.8</v>
          </cell>
          <cell r="F5" t="str">
            <v>COLONIA LA POPULAR</v>
          </cell>
        </row>
        <row r="6">
          <cell r="B6" t="str">
            <v>PAVIMENTACION DE CONCRETO HIDRAULICO DE LA CALLE MIGUEL BLANCO ENTRE DANIEL COMBONI Y CRISTRO REY</v>
          </cell>
          <cell r="D6">
            <v>1474872</v>
          </cell>
          <cell r="E6">
            <v>983248</v>
          </cell>
          <cell r="F6" t="str">
            <v>COLONIA CRISTO REY</v>
          </cell>
        </row>
        <row r="7">
          <cell r="B7" t="str">
            <v>PAVIMENTACION DE CONCRETO HIDRAULICO DE LA CALLE MIGUEL AMEZCUA LEÑERO ENTRE ALEJANDRO AMEZCUA Y J TRINIDAD MONTES</v>
          </cell>
          <cell r="D7">
            <v>219049.19999999998</v>
          </cell>
          <cell r="E7">
            <v>146032.80000000002</v>
          </cell>
          <cell r="F7" t="str">
            <v>NORIA DE MONTES</v>
          </cell>
        </row>
        <row r="8">
          <cell r="B8" t="str">
            <v>PAVIMENTACION DE CONCRETO HIDRAULICO DE LA CALLE DAVID FRANCO RODRIGUEZ ENTRE NICARAGUA Y JOSE SANCHEZ VILLASEÑOR</v>
          </cell>
          <cell r="D8">
            <v>241116.59999999998</v>
          </cell>
          <cell r="E8">
            <v>160744.40000000002</v>
          </cell>
          <cell r="F8" t="str">
            <v>LA POPULAR</v>
          </cell>
        </row>
        <row r="9">
          <cell r="B9" t="str">
            <v>PAVIMENTACION DE CONCRETO HIDRAULICO DE LA CALLE LOS FRESNOS ENTRE FLOR DEL CAMPO Y LAS ROSAS</v>
          </cell>
          <cell r="D9">
            <v>501345</v>
          </cell>
          <cell r="E9">
            <v>334230</v>
          </cell>
          <cell r="F9" t="str">
            <v>COLONIA SAN ISIDRO</v>
          </cell>
        </row>
        <row r="10">
          <cell r="B10" t="str">
            <v>PAVIMENTACION DE CONCRETO HIDRAULICO DE LA CALLE COLOMBIA ENTRE DIAZ ORDAZ Y ECUADOR</v>
          </cell>
          <cell r="D10">
            <v>190224.91999999993</v>
          </cell>
          <cell r="E10">
            <v>126817.08000000007</v>
          </cell>
          <cell r="F10" t="str">
            <v>COLONIA MARCOS CASTELLANOS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5)"/>
      <sheetName val="Hoja1 (6)"/>
    </sheetNames>
    <sheetDataSet>
      <sheetData sheetId="0">
        <row r="7">
          <cell r="C7">
            <v>800000</v>
          </cell>
          <cell r="D7">
            <v>0</v>
          </cell>
        </row>
        <row r="9">
          <cell r="C9">
            <v>0</v>
          </cell>
        </row>
        <row r="11">
          <cell r="A11" t="str">
            <v>CENTRO DE DESARROLLO COMUNITARIO 16083</v>
          </cell>
          <cell r="C11">
            <v>1194474</v>
          </cell>
          <cell r="D11">
            <v>0</v>
          </cell>
          <cell r="E11">
            <v>1194474</v>
          </cell>
        </row>
        <row r="12">
          <cell r="A12" t="str">
            <v>16084 EMPEDRADO AHOGADO EN LA COLONIA PEÑITAS</v>
          </cell>
          <cell r="D12">
            <v>0</v>
          </cell>
          <cell r="E12">
            <v>803357</v>
          </cell>
        </row>
        <row r="13">
          <cell r="A13" t="str">
            <v>CENTRO DE DESARROLLO COMUNITARIO EQUIPAMIENTO</v>
          </cell>
          <cell r="D13">
            <v>0</v>
          </cell>
          <cell r="E13">
            <v>163599</v>
          </cell>
        </row>
        <row r="14">
          <cell r="A14" t="str">
            <v>16085 EMPEDRADO EN LOMAS DE SANTIAGO</v>
          </cell>
          <cell r="D14">
            <v>0</v>
          </cell>
          <cell r="E14">
            <v>1028570</v>
          </cell>
        </row>
        <row r="17">
          <cell r="A17" t="str">
            <v>PROMOCION DEL DESARROLLO URBANO</v>
          </cell>
        </row>
        <row r="20">
          <cell r="C20">
            <v>10000</v>
          </cell>
          <cell r="E20">
            <v>10000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s>
    <sheetDataSet>
      <sheetData sheetId="0">
        <row r="7">
          <cell r="C7">
            <v>338716</v>
          </cell>
          <cell r="E7">
            <v>338716</v>
          </cell>
        </row>
        <row r="8">
          <cell r="C8">
            <v>150141</v>
          </cell>
          <cell r="E8">
            <v>150142</v>
          </cell>
        </row>
        <row r="9">
          <cell r="C9">
            <v>513332</v>
          </cell>
          <cell r="E9">
            <v>513332</v>
          </cell>
        </row>
        <row r="10">
          <cell r="C10">
            <v>112266</v>
          </cell>
          <cell r="E10">
            <v>112266</v>
          </cell>
        </row>
        <row r="11">
          <cell r="C11">
            <v>15545</v>
          </cell>
          <cell r="E11">
            <v>15544</v>
          </cell>
        </row>
        <row r="18">
          <cell r="C18">
            <v>127500</v>
          </cell>
          <cell r="E18">
            <v>127500</v>
          </cell>
        </row>
        <row r="20">
          <cell r="C20">
            <v>112500</v>
          </cell>
          <cell r="E20">
            <v>112500</v>
          </cell>
        </row>
        <row r="21">
          <cell r="C21">
            <v>112500</v>
          </cell>
          <cell r="E21">
            <v>112500</v>
          </cell>
        </row>
        <row r="24">
          <cell r="B24">
            <v>35000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on"/>
      <sheetName val="aportaciones"/>
      <sheetName val="Hoja3"/>
    </sheetNames>
    <sheetDataSet>
      <sheetData sheetId="0" refreshError="1"/>
      <sheetData sheetId="1" refreshError="1">
        <row r="5">
          <cell r="H5">
            <v>3000</v>
          </cell>
          <cell r="I5">
            <v>3520</v>
          </cell>
        </row>
        <row r="6">
          <cell r="H6">
            <v>800</v>
          </cell>
          <cell r="I6">
            <v>1266.8999999999999</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S64"/>
  <sheetViews>
    <sheetView tabSelected="1" view="pageBreakPreview" zoomScale="90" zoomScaleSheetLayoutView="90" workbookViewId="0">
      <pane xSplit="2" ySplit="1" topLeftCell="EB2" activePane="bottomRight" state="frozen"/>
      <selection pane="topRight" activeCell="C1" sqref="C1"/>
      <selection pane="bottomLeft" activeCell="A2" sqref="A2"/>
      <selection pane="bottomRight" activeCell="ED1" sqref="ED1:ED1048576"/>
    </sheetView>
  </sheetViews>
  <sheetFormatPr baseColWidth="10" defaultRowHeight="9" x14ac:dyDescent="0.25"/>
  <cols>
    <col min="1" max="1" width="6.42578125" style="36" bestFit="1" customWidth="1"/>
    <col min="2" max="2" width="40" style="32" customWidth="1"/>
    <col min="3" max="3" width="6.5703125" style="92" customWidth="1"/>
    <col min="4" max="4" width="10.7109375" style="32" customWidth="1"/>
    <col min="5" max="5" width="11.5703125" style="32" customWidth="1"/>
    <col min="6" max="6" width="15.140625" style="32" customWidth="1"/>
    <col min="7" max="7" width="11.42578125" style="32"/>
    <col min="8" max="8" width="20.28515625" style="32" customWidth="1"/>
    <col min="9" max="9" width="18.85546875" style="32" customWidth="1"/>
    <col min="10" max="10" width="10.28515625" style="32" customWidth="1"/>
    <col min="11" max="11" width="19.140625" style="32" customWidth="1"/>
    <col min="12" max="12" width="21.42578125" style="32" customWidth="1"/>
    <col min="13" max="13" width="9" style="32" customWidth="1"/>
    <col min="14" max="14" width="22.5703125" style="32" customWidth="1"/>
    <col min="15" max="15" width="10.7109375" style="32" customWidth="1"/>
    <col min="16" max="16" width="25.140625" style="32" customWidth="1"/>
    <col min="17" max="17" width="11" style="32" customWidth="1"/>
    <col min="18" max="18" width="20.7109375" style="32" customWidth="1"/>
    <col min="19" max="19" width="11" style="32" customWidth="1"/>
    <col min="20" max="20" width="18.85546875" style="32" customWidth="1"/>
    <col min="21" max="21" width="13.7109375" style="32" customWidth="1"/>
    <col min="22" max="22" width="20" style="32" customWidth="1"/>
    <col min="23" max="23" width="8.28515625" style="32" customWidth="1"/>
    <col min="24" max="24" width="19.28515625" style="32" customWidth="1"/>
    <col min="25" max="25" width="20.140625" style="32" customWidth="1"/>
    <col min="26" max="26" width="20.5703125" style="32" customWidth="1"/>
    <col min="27" max="27" width="21" style="32" customWidth="1"/>
    <col min="28" max="28" width="21.85546875" style="32" bestFit="1" customWidth="1"/>
    <col min="29" max="29" width="16" style="32" customWidth="1"/>
    <col min="30" max="30" width="17" style="32" customWidth="1"/>
    <col min="31" max="31" width="12.42578125" style="27" customWidth="1"/>
    <col min="32" max="32" width="14.5703125" style="32" customWidth="1"/>
    <col min="33" max="33" width="11.5703125" style="32" customWidth="1"/>
    <col min="34" max="34" width="5.140625" style="32" customWidth="1"/>
    <col min="35" max="35" width="14.140625" style="32" customWidth="1"/>
    <col min="36" max="36" width="12.5703125" style="32" customWidth="1"/>
    <col min="37" max="37" width="15.5703125" style="32" customWidth="1"/>
    <col min="38" max="38" width="10.7109375" style="32" customWidth="1"/>
    <col min="39" max="39" width="13.5703125" style="32" customWidth="1"/>
    <col min="40" max="42" width="12.5703125" style="32" customWidth="1"/>
    <col min="43" max="43" width="12.28515625" style="32" customWidth="1"/>
    <col min="44" max="45" width="9.7109375" style="32" customWidth="1"/>
    <col min="46" max="47" width="12.5703125" style="32" customWidth="1"/>
    <col min="48" max="50" width="9.7109375" style="32" customWidth="1"/>
    <col min="51" max="51" width="8.85546875" style="32" customWidth="1"/>
    <col min="52" max="52" width="12.5703125" style="32" customWidth="1"/>
    <col min="53" max="53" width="5.42578125" style="32" customWidth="1"/>
    <col min="54" max="54" width="7.5703125" style="32" customWidth="1"/>
    <col min="55" max="55" width="7.28515625" style="32" customWidth="1"/>
    <col min="56" max="56" width="8.140625" style="32" customWidth="1"/>
    <col min="57" max="57" width="8" style="32" customWidth="1"/>
    <col min="58" max="58" width="8.140625" style="32" customWidth="1"/>
    <col min="59" max="59" width="7.7109375" style="32" customWidth="1"/>
    <col min="60" max="60" width="9" style="32" customWidth="1"/>
    <col min="61" max="61" width="9.5703125" style="32" customWidth="1"/>
    <col min="62" max="62" width="8.85546875" style="32" customWidth="1"/>
    <col min="63" max="63" width="8.5703125" style="32" customWidth="1"/>
    <col min="64" max="64" width="8.28515625" style="32" customWidth="1"/>
    <col min="65" max="65" width="0.85546875" style="32" customWidth="1"/>
    <col min="66" max="66" width="1.7109375" style="32" customWidth="1"/>
    <col min="67" max="67" width="14.5703125" style="32" customWidth="1"/>
    <col min="68" max="68" width="13.42578125" style="32" customWidth="1"/>
    <col min="69" max="69" width="12.28515625" style="32" customWidth="1"/>
    <col min="70" max="70" width="14.5703125" style="32" customWidth="1"/>
    <col min="71" max="71" width="18.28515625" style="32" customWidth="1"/>
    <col min="72" max="72" width="12" style="32" customWidth="1"/>
    <col min="73" max="73" width="22.28515625" style="32" customWidth="1"/>
    <col min="74" max="74" width="17.7109375" style="32" customWidth="1"/>
    <col min="75" max="75" width="12.5703125" style="32" customWidth="1"/>
    <col min="76" max="76" width="11.5703125" style="32" customWidth="1"/>
    <col min="77" max="77" width="12.140625" style="32" customWidth="1"/>
    <col min="78" max="78" width="13.7109375" style="32" customWidth="1"/>
    <col min="79" max="79" width="14.140625" style="32" customWidth="1"/>
    <col min="80" max="81" width="10.85546875" style="32" customWidth="1"/>
    <col min="82" max="82" width="11.5703125" style="32" customWidth="1"/>
    <col min="83" max="83" width="14.140625" style="32" customWidth="1"/>
    <col min="84" max="84" width="12.5703125" style="32" customWidth="1"/>
    <col min="85" max="85" width="14.28515625" style="32" customWidth="1"/>
    <col min="86" max="86" width="14.5703125" style="32" customWidth="1"/>
    <col min="87" max="87" width="14.28515625" style="32" customWidth="1"/>
    <col min="88" max="88" width="12.140625" style="32" customWidth="1"/>
    <col min="89" max="89" width="11" style="32" customWidth="1"/>
    <col min="90" max="90" width="12.5703125" style="32" customWidth="1"/>
    <col min="91" max="91" width="11.5703125" style="32" customWidth="1"/>
    <col min="92" max="92" width="11.42578125" style="32"/>
    <col min="93" max="93" width="13.42578125" style="32" customWidth="1"/>
    <col min="94" max="94" width="12.7109375" style="32" customWidth="1"/>
    <col min="95" max="95" width="22.28515625" style="32" customWidth="1"/>
    <col min="96" max="96" width="13.7109375" style="32" customWidth="1"/>
    <col min="97" max="97" width="12.28515625" style="32" customWidth="1"/>
    <col min="98" max="98" width="12.42578125" style="32" customWidth="1"/>
    <col min="99" max="99" width="11.42578125" style="32"/>
    <col min="100" max="100" width="10.85546875" style="32" customWidth="1"/>
    <col min="101" max="101" width="14.28515625" style="32" customWidth="1"/>
    <col min="102" max="102" width="12.85546875" style="32" customWidth="1"/>
    <col min="103" max="103" width="14.5703125" style="32" customWidth="1"/>
    <col min="104" max="104" width="11.42578125" style="32"/>
    <col min="105" max="105" width="10.5703125" style="32" customWidth="1"/>
    <col min="106" max="106" width="14.28515625" style="32" customWidth="1"/>
    <col min="107" max="107" width="14.5703125" style="32" customWidth="1"/>
    <col min="108" max="108" width="28.140625" style="32" customWidth="1"/>
    <col min="109" max="109" width="13.28515625" style="32" customWidth="1"/>
    <col min="110" max="110" width="21.28515625" style="32" customWidth="1"/>
    <col min="111" max="111" width="21.140625" style="32" customWidth="1"/>
    <col min="112" max="112" width="8.7109375" style="79" customWidth="1"/>
    <col min="113" max="113" width="12.42578125" style="32" customWidth="1"/>
    <col min="114" max="114" width="12.140625" style="32" customWidth="1"/>
    <col min="115" max="115" width="10.85546875" style="32" customWidth="1"/>
    <col min="116" max="116" width="13.85546875" style="32" customWidth="1"/>
    <col min="117" max="117" width="13.42578125" style="32" customWidth="1"/>
    <col min="118" max="118" width="11" style="32" customWidth="1"/>
    <col min="119" max="119" width="9.5703125" style="32" customWidth="1"/>
    <col min="120" max="120" width="9.7109375" style="32" customWidth="1"/>
    <col min="121" max="121" width="8.7109375" style="33" customWidth="1"/>
    <col min="122" max="122" width="11.7109375" style="32" customWidth="1"/>
    <col min="123" max="123" width="10" style="32" customWidth="1"/>
    <col min="124" max="124" width="9" style="80" customWidth="1"/>
    <col min="125" max="125" width="13.28515625" style="32" customWidth="1"/>
    <col min="126" max="127" width="12.28515625" style="32" customWidth="1"/>
    <col min="128" max="128" width="10.85546875" style="32" customWidth="1"/>
    <col min="129" max="130" width="8.28515625" style="32" customWidth="1"/>
    <col min="131" max="132" width="9.140625" style="32" customWidth="1"/>
    <col min="133" max="133" width="11.85546875" style="32" customWidth="1"/>
    <col min="134" max="134" width="12.28515625" style="32" customWidth="1"/>
    <col min="135" max="135" width="12.5703125" style="32" customWidth="1"/>
    <col min="136" max="136" width="11.140625" style="32" customWidth="1"/>
    <col min="137" max="137" width="8.5703125" style="32" customWidth="1"/>
    <col min="138" max="138" width="8.28515625" style="32" customWidth="1"/>
    <col min="139" max="140" width="9.42578125" style="32" customWidth="1"/>
    <col min="141" max="141" width="12.140625" style="32" customWidth="1"/>
    <col min="142" max="144" width="13.28515625" style="32" customWidth="1"/>
    <col min="145" max="145" width="11" style="32" customWidth="1"/>
    <col min="146" max="146" width="10.5703125" style="32" customWidth="1"/>
    <col min="147" max="147" width="12.5703125" style="32" customWidth="1"/>
    <col min="148" max="148" width="10.28515625" style="32" customWidth="1"/>
    <col min="149" max="149" width="12.140625" style="32" customWidth="1"/>
    <col min="150" max="152" width="13.28515625" style="32" customWidth="1"/>
    <col min="153" max="153" width="11" style="32" customWidth="1"/>
    <col min="154" max="154" width="10.5703125" style="32" customWidth="1"/>
    <col min="155" max="155" width="12.5703125" style="32" customWidth="1"/>
    <col min="156" max="156" width="10.28515625" style="32" customWidth="1"/>
    <col min="157" max="157" width="11.85546875" style="32" customWidth="1"/>
    <col min="158" max="159" width="13.28515625" style="32" customWidth="1"/>
    <col min="160" max="160" width="9.85546875" style="82" customWidth="1"/>
    <col min="161" max="161" width="10.42578125" style="82" customWidth="1"/>
    <col min="162" max="162" width="12.42578125" style="82" customWidth="1"/>
    <col min="163" max="163" width="9.7109375" style="82" customWidth="1"/>
    <col min="164" max="164" width="14.42578125" style="32" customWidth="1"/>
    <col min="165" max="165" width="13" style="32" customWidth="1"/>
    <col min="166" max="166" width="13.7109375" style="32" customWidth="1"/>
    <col min="167" max="167" width="12.7109375" style="32" customWidth="1"/>
    <col min="168" max="168" width="18.42578125" style="32" customWidth="1"/>
    <col min="169" max="169" width="13" style="80" customWidth="1"/>
    <col min="170" max="170" width="13.85546875" style="34" customWidth="1"/>
    <col min="171" max="171" width="13.7109375" style="34" customWidth="1"/>
    <col min="172" max="172" width="12.85546875" style="34" customWidth="1"/>
    <col min="173" max="173" width="12.5703125" style="34" customWidth="1"/>
    <col min="174" max="177" width="13.7109375" style="34" customWidth="1"/>
    <col min="178" max="179" width="14.5703125" style="34" customWidth="1"/>
    <col min="180" max="180" width="13.7109375" style="34" customWidth="1"/>
    <col min="181" max="181" width="12.85546875" style="34" customWidth="1"/>
    <col min="182" max="182" width="12.42578125" style="34" customWidth="1"/>
    <col min="183" max="185" width="13.7109375" style="34" customWidth="1"/>
    <col min="186" max="188" width="14.5703125" style="34" customWidth="1"/>
    <col min="189" max="189" width="11" style="32" customWidth="1"/>
    <col min="190" max="190" width="10.42578125" style="38" customWidth="1"/>
    <col min="191" max="191" width="11.28515625" style="32" customWidth="1"/>
    <col min="192" max="192" width="10.7109375" style="38" customWidth="1"/>
    <col min="193" max="193" width="11.28515625" style="32" customWidth="1"/>
    <col min="194" max="194" width="11.5703125" style="38" customWidth="1"/>
    <col min="195" max="195" width="11.42578125" style="32"/>
    <col min="196" max="196" width="9.5703125" style="38" customWidth="1"/>
    <col min="197" max="197" width="12.42578125" style="32" customWidth="1"/>
    <col min="198" max="198" width="10.5703125" style="38" customWidth="1"/>
    <col min="199" max="199" width="12.7109375" style="32" customWidth="1"/>
    <col min="200" max="200" width="11.7109375" style="38" customWidth="1"/>
    <col min="201" max="201" width="12.42578125" style="32" customWidth="1"/>
    <col min="202" max="202" width="10.5703125" style="38" customWidth="1"/>
    <col min="203" max="203" width="12.42578125" style="32" customWidth="1"/>
    <col min="204" max="204" width="10.5703125" style="38" customWidth="1"/>
    <col min="205" max="205" width="12.7109375" style="32" customWidth="1"/>
    <col min="206" max="206" width="11.7109375" style="38" customWidth="1"/>
    <col min="207" max="207" width="12.42578125" style="32" customWidth="1"/>
    <col min="208" max="208" width="10.5703125" style="38" customWidth="1"/>
    <col min="209" max="211" width="11.42578125" style="32"/>
    <col min="212" max="212" width="21.42578125" style="32" customWidth="1"/>
    <col min="213" max="220" width="13.5703125" style="32" customWidth="1"/>
    <col min="221" max="221" width="13.42578125" style="32" customWidth="1"/>
    <col min="222" max="222" width="13.5703125" style="32" customWidth="1"/>
    <col min="223" max="223" width="17" style="32" customWidth="1"/>
    <col min="224" max="224" width="13.5703125" style="32" customWidth="1"/>
    <col min="225" max="225" width="31" style="32" customWidth="1"/>
    <col min="226" max="226" width="35.140625" style="32" customWidth="1"/>
    <col min="227" max="227" width="29.85546875" style="32" customWidth="1"/>
    <col min="228" max="16384" width="11.42578125" style="32"/>
  </cols>
  <sheetData>
    <row r="1" spans="1:227" s="78" customFormat="1" ht="53.25" customHeight="1" x14ac:dyDescent="0.4">
      <c r="A1" s="37"/>
      <c r="B1" s="2" t="s">
        <v>80</v>
      </c>
      <c r="C1" s="91" t="s">
        <v>72</v>
      </c>
      <c r="D1" s="2" t="s">
        <v>73</v>
      </c>
      <c r="E1" s="93" t="s">
        <v>134</v>
      </c>
      <c r="F1" s="94" t="s">
        <v>135</v>
      </c>
      <c r="G1" s="93" t="s">
        <v>108</v>
      </c>
      <c r="H1" s="93" t="s">
        <v>136</v>
      </c>
      <c r="I1" s="93" t="s">
        <v>206</v>
      </c>
      <c r="J1" s="93" t="s">
        <v>199</v>
      </c>
      <c r="K1" s="93" t="s">
        <v>189</v>
      </c>
      <c r="L1" s="93" t="s">
        <v>190</v>
      </c>
      <c r="M1" s="94" t="s">
        <v>137</v>
      </c>
      <c r="N1" s="93" t="s">
        <v>191</v>
      </c>
      <c r="O1" s="94" t="s">
        <v>138</v>
      </c>
      <c r="P1" s="93" t="s">
        <v>192</v>
      </c>
      <c r="Q1" s="94" t="s">
        <v>139</v>
      </c>
      <c r="R1" s="93" t="s">
        <v>193</v>
      </c>
      <c r="S1" s="94" t="s">
        <v>140</v>
      </c>
      <c r="T1" s="94" t="s">
        <v>225</v>
      </c>
      <c r="U1" s="94" t="s">
        <v>226</v>
      </c>
      <c r="V1" s="93" t="s">
        <v>194</v>
      </c>
      <c r="W1" s="94" t="s">
        <v>141</v>
      </c>
      <c r="X1" s="93" t="s">
        <v>195</v>
      </c>
      <c r="Y1" s="93" t="s">
        <v>255</v>
      </c>
      <c r="Z1" s="93" t="s">
        <v>256</v>
      </c>
      <c r="AA1" s="93" t="s">
        <v>196</v>
      </c>
      <c r="AB1" s="93" t="s">
        <v>197</v>
      </c>
      <c r="AC1" s="93" t="s">
        <v>200</v>
      </c>
      <c r="AD1" s="93" t="s">
        <v>201</v>
      </c>
      <c r="AE1" s="93" t="s">
        <v>202</v>
      </c>
      <c r="AF1" s="94" t="s">
        <v>177</v>
      </c>
      <c r="AG1" s="94" t="s">
        <v>178</v>
      </c>
      <c r="AH1" s="94" t="s">
        <v>179</v>
      </c>
      <c r="AI1" s="94" t="s">
        <v>507</v>
      </c>
      <c r="AJ1" s="94" t="s">
        <v>204</v>
      </c>
      <c r="AK1" s="94" t="s">
        <v>224</v>
      </c>
      <c r="AL1" s="93" t="s">
        <v>142</v>
      </c>
      <c r="AM1" s="93" t="s">
        <v>143</v>
      </c>
      <c r="AN1" s="93" t="s">
        <v>174</v>
      </c>
      <c r="AO1" s="93" t="s">
        <v>24</v>
      </c>
      <c r="AP1" s="93" t="s">
        <v>25</v>
      </c>
      <c r="AQ1" s="93" t="s">
        <v>144</v>
      </c>
      <c r="AR1" s="93" t="s">
        <v>145</v>
      </c>
      <c r="AS1" s="93" t="s">
        <v>175</v>
      </c>
      <c r="AT1" s="93" t="s">
        <v>26</v>
      </c>
      <c r="AU1" s="93" t="s">
        <v>27</v>
      </c>
      <c r="AV1" s="93" t="s">
        <v>146</v>
      </c>
      <c r="AW1" s="93" t="s">
        <v>147</v>
      </c>
      <c r="AX1" s="93" t="s">
        <v>176</v>
      </c>
      <c r="AY1" s="93" t="s">
        <v>28</v>
      </c>
      <c r="AZ1" s="93" t="s">
        <v>29</v>
      </c>
      <c r="BA1" s="93" t="s">
        <v>148</v>
      </c>
      <c r="BB1" s="93" t="s">
        <v>149</v>
      </c>
      <c r="BC1" s="93" t="s">
        <v>150</v>
      </c>
      <c r="BD1" s="93" t="s">
        <v>151</v>
      </c>
      <c r="BE1" s="93" t="s">
        <v>152</v>
      </c>
      <c r="BF1" s="93" t="s">
        <v>153</v>
      </c>
      <c r="BG1" s="93" t="s">
        <v>154</v>
      </c>
      <c r="BH1" s="93" t="s">
        <v>155</v>
      </c>
      <c r="BI1" s="93" t="s">
        <v>156</v>
      </c>
      <c r="BJ1" s="93" t="s">
        <v>157</v>
      </c>
      <c r="BK1" s="93" t="s">
        <v>158</v>
      </c>
      <c r="BL1" s="93" t="s">
        <v>159</v>
      </c>
      <c r="BM1" s="93" t="s">
        <v>160</v>
      </c>
      <c r="BN1" s="93" t="s">
        <v>161</v>
      </c>
      <c r="BO1" s="93" t="s">
        <v>162</v>
      </c>
      <c r="BP1" s="93" t="s">
        <v>163</v>
      </c>
      <c r="BQ1" s="78" t="s">
        <v>0</v>
      </c>
      <c r="BR1" s="93" t="s">
        <v>164</v>
      </c>
      <c r="BS1" s="93" t="s">
        <v>165</v>
      </c>
      <c r="BT1" s="93" t="s">
        <v>167</v>
      </c>
      <c r="BU1" s="93" t="s">
        <v>168</v>
      </c>
      <c r="BV1" s="93" t="s">
        <v>169</v>
      </c>
      <c r="BW1" s="2" t="s">
        <v>123</v>
      </c>
      <c r="BX1" s="93" t="s">
        <v>124</v>
      </c>
      <c r="BY1" s="93" t="s">
        <v>170</v>
      </c>
      <c r="BZ1" s="93" t="s">
        <v>171</v>
      </c>
      <c r="CA1" s="93" t="s">
        <v>172</v>
      </c>
      <c r="CB1" s="93" t="s">
        <v>173</v>
      </c>
      <c r="CC1" s="2" t="s">
        <v>71</v>
      </c>
      <c r="CD1" s="2" t="s">
        <v>74</v>
      </c>
      <c r="CE1" s="2" t="s">
        <v>75</v>
      </c>
      <c r="CF1" s="2" t="s">
        <v>76</v>
      </c>
      <c r="CG1" s="2" t="s">
        <v>77</v>
      </c>
      <c r="CH1" s="2" t="s">
        <v>78</v>
      </c>
      <c r="CI1" s="2" t="s">
        <v>79</v>
      </c>
      <c r="CJ1" s="2" t="s">
        <v>81</v>
      </c>
      <c r="CK1" s="2" t="s">
        <v>84</v>
      </c>
      <c r="CL1" s="2" t="s">
        <v>83</v>
      </c>
      <c r="CM1" s="2" t="s">
        <v>82</v>
      </c>
      <c r="CN1" s="2" t="s">
        <v>85</v>
      </c>
      <c r="CO1" s="2" t="s">
        <v>86</v>
      </c>
      <c r="CP1" s="29" t="s">
        <v>88</v>
      </c>
      <c r="CQ1" s="5" t="s">
        <v>87</v>
      </c>
      <c r="CR1" s="5" t="s">
        <v>89</v>
      </c>
      <c r="CS1" s="5" t="s">
        <v>90</v>
      </c>
      <c r="CT1" s="5" t="s">
        <v>91</v>
      </c>
      <c r="CU1" s="5" t="s">
        <v>92</v>
      </c>
      <c r="CV1" s="5" t="s">
        <v>93</v>
      </c>
      <c r="CW1" s="5" t="s">
        <v>94</v>
      </c>
      <c r="CX1" s="5" t="s">
        <v>95</v>
      </c>
      <c r="CY1" s="5" t="s">
        <v>166</v>
      </c>
      <c r="CZ1" s="2" t="s">
        <v>96</v>
      </c>
      <c r="DA1" s="2" t="s">
        <v>97</v>
      </c>
      <c r="DB1" s="2" t="s">
        <v>98</v>
      </c>
      <c r="DC1" s="2" t="s">
        <v>319</v>
      </c>
      <c r="DD1" s="2" t="s">
        <v>99</v>
      </c>
      <c r="DE1" s="2" t="s">
        <v>100</v>
      </c>
      <c r="DF1" s="2" t="s">
        <v>101</v>
      </c>
      <c r="DG1" s="2" t="s">
        <v>102</v>
      </c>
      <c r="DH1" s="70" t="s">
        <v>103</v>
      </c>
      <c r="DI1" s="2" t="s">
        <v>104</v>
      </c>
      <c r="DJ1" s="2" t="s">
        <v>105</v>
      </c>
      <c r="DK1" s="2" t="s">
        <v>106</v>
      </c>
      <c r="DL1" s="2" t="s">
        <v>107</v>
      </c>
      <c r="DM1" s="2" t="s">
        <v>109</v>
      </c>
      <c r="DN1" s="2" t="s">
        <v>253</v>
      </c>
      <c r="DO1" s="2" t="s">
        <v>254</v>
      </c>
      <c r="DP1" s="2" t="s">
        <v>244</v>
      </c>
      <c r="DQ1" s="255" t="s">
        <v>250</v>
      </c>
      <c r="DR1" s="256" t="s">
        <v>251</v>
      </c>
      <c r="DS1" s="256" t="s">
        <v>252</v>
      </c>
      <c r="DT1" s="65" t="s">
        <v>110</v>
      </c>
      <c r="DU1" s="257" t="s">
        <v>269</v>
      </c>
      <c r="DV1" s="257" t="s">
        <v>349</v>
      </c>
      <c r="DW1" s="257" t="s">
        <v>353</v>
      </c>
      <c r="DX1" s="257" t="s">
        <v>344</v>
      </c>
      <c r="DY1" s="257" t="s">
        <v>234</v>
      </c>
      <c r="DZ1" s="257" t="s">
        <v>235</v>
      </c>
      <c r="EA1" s="257" t="s">
        <v>207</v>
      </c>
      <c r="EB1" s="257" t="s">
        <v>209</v>
      </c>
      <c r="EC1" s="258" t="s">
        <v>111</v>
      </c>
      <c r="ED1" s="258" t="s">
        <v>350</v>
      </c>
      <c r="EE1" s="258" t="s">
        <v>354</v>
      </c>
      <c r="EF1" s="258" t="s">
        <v>346</v>
      </c>
      <c r="EG1" s="258" t="s">
        <v>236</v>
      </c>
      <c r="EH1" s="258" t="s">
        <v>237</v>
      </c>
      <c r="EI1" s="258" t="s">
        <v>210</v>
      </c>
      <c r="EJ1" s="258" t="s">
        <v>208</v>
      </c>
      <c r="EK1" s="84" t="s">
        <v>112</v>
      </c>
      <c r="EL1" s="84" t="s">
        <v>351</v>
      </c>
      <c r="EM1" s="84" t="s">
        <v>355</v>
      </c>
      <c r="EN1" s="84" t="s">
        <v>357</v>
      </c>
      <c r="EO1" s="84" t="s">
        <v>238</v>
      </c>
      <c r="EP1" s="84" t="s">
        <v>239</v>
      </c>
      <c r="EQ1" s="84" t="s">
        <v>211</v>
      </c>
      <c r="ER1" s="84" t="s">
        <v>212</v>
      </c>
      <c r="ES1" s="82" t="s">
        <v>113</v>
      </c>
      <c r="ET1" s="82" t="s">
        <v>352</v>
      </c>
      <c r="EU1" s="82" t="s">
        <v>356</v>
      </c>
      <c r="EV1" s="82" t="s">
        <v>347</v>
      </c>
      <c r="EW1" s="82" t="s">
        <v>240</v>
      </c>
      <c r="EX1" s="82" t="s">
        <v>241</v>
      </c>
      <c r="EY1" s="82" t="s">
        <v>213</v>
      </c>
      <c r="EZ1" s="82" t="s">
        <v>214</v>
      </c>
      <c r="FA1" s="85" t="s">
        <v>114</v>
      </c>
      <c r="FB1" s="85" t="s">
        <v>349</v>
      </c>
      <c r="FC1" s="85" t="s">
        <v>348</v>
      </c>
      <c r="FD1" s="85" t="s">
        <v>242</v>
      </c>
      <c r="FE1" s="85" t="s">
        <v>243</v>
      </c>
      <c r="FF1" s="85" t="s">
        <v>215</v>
      </c>
      <c r="FG1" s="85" t="s">
        <v>216</v>
      </c>
      <c r="FH1" s="5" t="s">
        <v>115</v>
      </c>
      <c r="FI1" s="5" t="s">
        <v>118</v>
      </c>
      <c r="FJ1" s="5" t="s">
        <v>116</v>
      </c>
      <c r="FK1" s="5" t="s">
        <v>117</v>
      </c>
      <c r="FL1" s="5" t="s">
        <v>119</v>
      </c>
      <c r="FM1" s="17" t="s">
        <v>392</v>
      </c>
      <c r="FN1" s="5" t="s">
        <v>120</v>
      </c>
      <c r="FO1" s="29" t="s">
        <v>121</v>
      </c>
      <c r="FP1" s="5" t="s">
        <v>217</v>
      </c>
      <c r="FQ1" s="5" t="s">
        <v>218</v>
      </c>
      <c r="FR1" s="29" t="s">
        <v>122</v>
      </c>
      <c r="FS1" s="5" t="s">
        <v>219</v>
      </c>
      <c r="FT1" s="5" t="s">
        <v>229</v>
      </c>
      <c r="FU1" s="29" t="s">
        <v>220</v>
      </c>
      <c r="FV1" s="5" t="s">
        <v>221</v>
      </c>
      <c r="FW1" s="5" t="s">
        <v>222</v>
      </c>
      <c r="FX1" s="29" t="s">
        <v>227</v>
      </c>
      <c r="FY1" s="5" t="s">
        <v>228</v>
      </c>
      <c r="FZ1" s="5" t="s">
        <v>230</v>
      </c>
      <c r="GA1" s="29" t="s">
        <v>231</v>
      </c>
      <c r="GB1" s="5" t="s">
        <v>232</v>
      </c>
      <c r="GC1" s="5" t="s">
        <v>223</v>
      </c>
      <c r="GD1" s="29" t="s">
        <v>233</v>
      </c>
      <c r="GE1" s="5" t="s">
        <v>221</v>
      </c>
      <c r="GF1" s="5" t="s">
        <v>222</v>
      </c>
      <c r="GG1" s="95">
        <v>25</v>
      </c>
      <c r="GH1" s="38" t="s">
        <v>274</v>
      </c>
      <c r="GI1" s="95" t="s">
        <v>327</v>
      </c>
      <c r="GJ1" s="38" t="s">
        <v>325</v>
      </c>
      <c r="GK1" s="95" t="s">
        <v>328</v>
      </c>
      <c r="GL1" s="38" t="s">
        <v>326</v>
      </c>
      <c r="GM1" s="95">
        <v>15</v>
      </c>
      <c r="GN1" s="38" t="s">
        <v>275</v>
      </c>
      <c r="GO1" s="95">
        <v>30</v>
      </c>
      <c r="GP1" s="38" t="s">
        <v>276</v>
      </c>
      <c r="GQ1" s="95">
        <v>50</v>
      </c>
      <c r="GR1" s="38" t="s">
        <v>277</v>
      </c>
      <c r="GS1" s="95">
        <v>20</v>
      </c>
      <c r="GT1" s="38" t="s">
        <v>278</v>
      </c>
      <c r="GU1" s="95" t="s">
        <v>398</v>
      </c>
      <c r="GV1" s="38" t="s">
        <v>399</v>
      </c>
      <c r="GW1" s="95" t="s">
        <v>400</v>
      </c>
      <c r="GX1" s="38" t="s">
        <v>401</v>
      </c>
      <c r="GY1" s="95" t="s">
        <v>402</v>
      </c>
      <c r="GZ1" s="38" t="s">
        <v>403</v>
      </c>
      <c r="HD1" s="78" t="s">
        <v>280</v>
      </c>
      <c r="HE1" s="78" t="s">
        <v>284</v>
      </c>
      <c r="HF1" s="78" t="s">
        <v>281</v>
      </c>
      <c r="HG1" s="78" t="s">
        <v>282</v>
      </c>
      <c r="HH1" s="78" t="s">
        <v>283</v>
      </c>
      <c r="HI1" s="78" t="s">
        <v>285</v>
      </c>
      <c r="HJ1" s="78" t="s">
        <v>286</v>
      </c>
      <c r="HK1" s="78" t="s">
        <v>287</v>
      </c>
      <c r="HL1" s="78" t="s">
        <v>290</v>
      </c>
      <c r="HM1" s="78" t="s">
        <v>291</v>
      </c>
      <c r="HN1" s="78" t="s">
        <v>292</v>
      </c>
      <c r="HO1" s="78" t="s">
        <v>293</v>
      </c>
      <c r="HP1" s="78" t="s">
        <v>294</v>
      </c>
      <c r="HQ1" s="78" t="s">
        <v>311</v>
      </c>
      <c r="HR1" s="78" t="s">
        <v>324</v>
      </c>
      <c r="HS1" s="78" t="s">
        <v>404</v>
      </c>
    </row>
    <row r="2" spans="1:227" s="49" customFormat="1" ht="24" customHeight="1" x14ac:dyDescent="0.15">
      <c r="A2" s="47"/>
      <c r="C2" s="91"/>
      <c r="D2" s="48"/>
      <c r="F2" s="2"/>
      <c r="G2" s="2"/>
      <c r="H2" s="2"/>
      <c r="I2" s="50"/>
      <c r="J2" s="51"/>
      <c r="K2" s="50"/>
      <c r="L2" s="50"/>
      <c r="M2" s="52"/>
      <c r="N2" s="50"/>
      <c r="O2" s="52"/>
      <c r="P2" s="50"/>
      <c r="Q2" s="52"/>
      <c r="R2" s="50"/>
      <c r="S2" s="53"/>
      <c r="T2" s="50"/>
      <c r="U2" s="52"/>
      <c r="V2" s="50"/>
      <c r="W2" s="52"/>
      <c r="X2" s="50"/>
      <c r="Y2" s="50"/>
      <c r="Z2" s="50"/>
      <c r="AA2" s="50"/>
      <c r="AB2" s="50"/>
      <c r="AC2" s="54"/>
      <c r="AD2" s="55"/>
      <c r="AE2" s="56"/>
      <c r="AL2" s="2"/>
      <c r="AM2" s="57"/>
      <c r="AN2" s="58"/>
      <c r="AO2" s="58"/>
      <c r="AP2" s="58"/>
      <c r="AQ2" s="2"/>
      <c r="AR2" s="2"/>
      <c r="AS2" s="59"/>
      <c r="AT2" s="58"/>
      <c r="AU2" s="58"/>
      <c r="AV2" s="2"/>
      <c r="AW2" s="60"/>
      <c r="AX2" s="61"/>
      <c r="AY2" s="58"/>
      <c r="AZ2" s="58"/>
      <c r="BA2" s="57"/>
      <c r="BB2" s="57"/>
      <c r="BC2" s="57"/>
      <c r="BD2" s="57"/>
      <c r="BE2" s="57"/>
      <c r="BF2" s="57"/>
      <c r="BG2" s="57"/>
      <c r="BH2" s="57"/>
      <c r="BI2" s="57"/>
      <c r="BJ2" s="57"/>
      <c r="BK2" s="57"/>
      <c r="BL2" s="57"/>
      <c r="BM2" s="57"/>
      <c r="BN2" s="57"/>
      <c r="BO2" s="57"/>
      <c r="BP2" s="57"/>
      <c r="BR2" s="57"/>
      <c r="BS2" s="57"/>
      <c r="BT2" s="106"/>
      <c r="BU2" s="63"/>
      <c r="BV2" s="57"/>
      <c r="BW2" s="2"/>
      <c r="BX2" s="57"/>
      <c r="BY2" s="64"/>
      <c r="BZ2" s="57"/>
      <c r="CA2" s="57"/>
      <c r="CB2" s="57"/>
      <c r="CC2" s="2"/>
      <c r="CD2" s="2"/>
      <c r="CE2" s="2"/>
      <c r="CF2" s="2"/>
      <c r="CG2" s="2"/>
      <c r="CH2" s="2"/>
      <c r="CI2" s="2"/>
      <c r="CJ2" s="62"/>
      <c r="CK2" s="89"/>
      <c r="CL2" s="89"/>
      <c r="CM2" s="89"/>
      <c r="CN2" s="62"/>
      <c r="CO2" s="62"/>
      <c r="CP2" s="65"/>
      <c r="CQ2" s="62"/>
      <c r="CR2" s="66"/>
      <c r="CS2" s="66"/>
      <c r="CT2" s="66"/>
      <c r="CU2" s="66"/>
      <c r="CV2" s="2"/>
      <c r="CW2" s="65"/>
      <c r="CX2" s="2"/>
      <c r="CY2" s="67"/>
      <c r="CZ2" s="87"/>
      <c r="DA2" s="87"/>
      <c r="DB2" s="65"/>
      <c r="DC2" s="65"/>
      <c r="DD2" s="68"/>
      <c r="DE2" s="68"/>
      <c r="DF2" s="68"/>
      <c r="DG2" s="68"/>
      <c r="DH2" s="70"/>
      <c r="DI2" s="2"/>
      <c r="DJ2" s="2"/>
      <c r="DK2" s="2"/>
      <c r="DL2" s="2"/>
      <c r="DM2" s="8"/>
      <c r="DN2" s="8"/>
      <c r="DO2" s="8"/>
      <c r="DP2" s="8"/>
      <c r="DQ2" s="69"/>
      <c r="DR2" s="70"/>
      <c r="DS2" s="51"/>
      <c r="DT2" s="65"/>
      <c r="DU2" s="51"/>
      <c r="DV2" s="51"/>
      <c r="DW2" s="51"/>
      <c r="DX2" s="8"/>
      <c r="DY2" s="70"/>
      <c r="DZ2" s="70"/>
      <c r="EA2" s="65"/>
      <c r="EB2" s="70"/>
      <c r="EC2" s="51"/>
      <c r="ED2" s="51"/>
      <c r="EE2" s="51"/>
      <c r="EF2" s="8"/>
      <c r="EG2" s="70"/>
      <c r="EH2" s="70"/>
      <c r="EI2" s="51"/>
      <c r="EJ2" s="70"/>
      <c r="EK2" s="51"/>
      <c r="EL2" s="51"/>
      <c r="EM2" s="51"/>
      <c r="EN2" s="51"/>
      <c r="EO2" s="70"/>
      <c r="EP2" s="70"/>
      <c r="EQ2" s="51"/>
      <c r="ER2" s="70"/>
      <c r="ES2" s="51"/>
      <c r="ET2" s="51"/>
      <c r="EU2" s="51"/>
      <c r="EV2" s="8"/>
      <c r="EW2" s="70"/>
      <c r="EX2" s="70"/>
      <c r="EY2" s="51"/>
      <c r="EZ2" s="70"/>
      <c r="FA2" s="51"/>
      <c r="FB2" s="51"/>
      <c r="FC2" s="8"/>
      <c r="FD2" s="82"/>
      <c r="FE2" s="82"/>
      <c r="FF2" s="82"/>
      <c r="FG2" s="82"/>
      <c r="FH2" s="71"/>
      <c r="FI2" s="72"/>
      <c r="FJ2" s="2"/>
      <c r="FK2" s="70"/>
      <c r="FL2" s="72"/>
      <c r="FM2" s="73"/>
      <c r="FN2" s="57"/>
      <c r="FO2" s="2"/>
      <c r="FP2" s="70"/>
      <c r="FQ2" s="51"/>
      <c r="FR2" s="2"/>
      <c r="FS2" s="70"/>
      <c r="FT2" s="51"/>
      <c r="FU2" s="2"/>
      <c r="FV2" s="70"/>
      <c r="FW2" s="65"/>
      <c r="FX2" s="2"/>
      <c r="FY2" s="74"/>
      <c r="FZ2" s="72"/>
      <c r="GA2" s="57"/>
      <c r="GB2" s="74"/>
      <c r="GC2" s="2"/>
      <c r="GD2" s="57"/>
      <c r="GE2" s="74"/>
      <c r="GF2" s="2"/>
      <c r="GH2" s="46"/>
      <c r="GJ2" s="46"/>
      <c r="GL2" s="46"/>
      <c r="GN2" s="46"/>
      <c r="GO2" s="13"/>
      <c r="GP2" s="46"/>
      <c r="GQ2" s="13"/>
      <c r="GR2" s="46"/>
      <c r="GS2" s="13"/>
      <c r="GT2" s="46"/>
      <c r="GU2" s="13"/>
      <c r="GV2" s="46"/>
      <c r="GW2" s="13"/>
      <c r="GX2" s="46"/>
      <c r="GY2" s="13"/>
      <c r="GZ2" s="46"/>
      <c r="HE2" s="6" t="s">
        <v>70</v>
      </c>
      <c r="HF2" s="6" t="s">
        <v>69</v>
      </c>
      <c r="HG2" s="6" t="s">
        <v>68</v>
      </c>
      <c r="HH2" s="6" t="s">
        <v>66</v>
      </c>
      <c r="HI2" s="6" t="s">
        <v>67</v>
      </c>
      <c r="HJ2" s="107" t="s">
        <v>65</v>
      </c>
      <c r="HK2" s="6" t="s">
        <v>63</v>
      </c>
      <c r="HL2" s="6" t="s">
        <v>64</v>
      </c>
      <c r="HM2" s="6" t="s">
        <v>62</v>
      </c>
      <c r="HN2" s="6" t="s">
        <v>59</v>
      </c>
      <c r="HO2" s="6" t="s">
        <v>60</v>
      </c>
      <c r="HP2" s="6" t="s">
        <v>61</v>
      </c>
      <c r="HQ2" s="6" t="s">
        <v>58</v>
      </c>
      <c r="HR2" s="6" t="s">
        <v>57</v>
      </c>
      <c r="HS2" s="6" t="s">
        <v>56</v>
      </c>
    </row>
    <row r="3" spans="1:227" s="121" customFormat="1" ht="57" customHeight="1" x14ac:dyDescent="0.15">
      <c r="A3" s="118">
        <v>1</v>
      </c>
      <c r="B3" s="262" t="s">
        <v>493</v>
      </c>
      <c r="C3" s="120" t="s">
        <v>318</v>
      </c>
      <c r="D3" s="235" t="s">
        <v>36</v>
      </c>
      <c r="E3" s="121" t="s">
        <v>17</v>
      </c>
      <c r="F3" s="122" t="s">
        <v>181</v>
      </c>
      <c r="G3" s="122" t="s">
        <v>299</v>
      </c>
      <c r="H3" s="238" t="s">
        <v>505</v>
      </c>
      <c r="I3" s="123" t="s">
        <v>505</v>
      </c>
      <c r="J3" s="124">
        <v>0</v>
      </c>
      <c r="K3" s="123" t="s">
        <v>505</v>
      </c>
      <c r="L3" s="123" t="s">
        <v>508</v>
      </c>
      <c r="M3" s="125" t="s">
        <v>505</v>
      </c>
      <c r="N3" s="123" t="s">
        <v>505</v>
      </c>
      <c r="O3" s="125" t="s">
        <v>505</v>
      </c>
      <c r="P3" s="123"/>
      <c r="Q3" s="125" t="s">
        <v>505</v>
      </c>
      <c r="R3" s="123"/>
      <c r="S3" s="125" t="s">
        <v>505</v>
      </c>
      <c r="T3" s="123"/>
      <c r="U3" s="125" t="s">
        <v>505</v>
      </c>
      <c r="V3" s="123"/>
      <c r="W3" s="125" t="s">
        <v>506</v>
      </c>
      <c r="X3" s="123" t="s">
        <v>505</v>
      </c>
      <c r="Y3" s="123" t="s">
        <v>505</v>
      </c>
      <c r="Z3" s="123" t="str">
        <f>Y3</f>
        <v>N/R</v>
      </c>
      <c r="AA3" s="215" t="s">
        <v>500</v>
      </c>
      <c r="AB3" s="215" t="s">
        <v>501</v>
      </c>
      <c r="AC3" s="126">
        <v>30</v>
      </c>
      <c r="AD3" s="127" t="s">
        <v>514</v>
      </c>
      <c r="AE3" s="128">
        <v>200000</v>
      </c>
      <c r="AF3" s="121">
        <v>0</v>
      </c>
      <c r="AG3" s="121">
        <v>0</v>
      </c>
      <c r="AH3" s="121">
        <v>0</v>
      </c>
      <c r="AI3" s="121" t="s">
        <v>515</v>
      </c>
      <c r="AJ3" s="121" t="s">
        <v>508</v>
      </c>
      <c r="AK3" s="121" t="s">
        <v>535</v>
      </c>
      <c r="AL3" s="122" t="s">
        <v>517</v>
      </c>
      <c r="AM3" s="129" t="s">
        <v>516</v>
      </c>
      <c r="AN3" s="130"/>
      <c r="AO3" s="130">
        <f>AN3*(5/100)</f>
        <v>0</v>
      </c>
      <c r="AP3" s="130">
        <f>AN3*0.2</f>
        <v>0</v>
      </c>
      <c r="AQ3" s="131" t="s">
        <v>518</v>
      </c>
      <c r="AR3" s="132" t="s">
        <v>510</v>
      </c>
      <c r="AS3" s="133"/>
      <c r="AT3" s="130">
        <f>AS3*(5/100)</f>
        <v>0</v>
      </c>
      <c r="AU3" s="130">
        <f>AS3*0.2</f>
        <v>0</v>
      </c>
      <c r="AV3" s="122" t="s">
        <v>513</v>
      </c>
      <c r="AW3" s="122" t="s">
        <v>512</v>
      </c>
      <c r="AX3" s="254"/>
      <c r="AY3" s="130">
        <f>AX3*(5/100)</f>
        <v>0</v>
      </c>
      <c r="AZ3" s="130">
        <f>AX3*0.2</f>
        <v>0</v>
      </c>
      <c r="BA3" s="135" t="s">
        <v>519</v>
      </c>
      <c r="BB3" s="135" t="s">
        <v>273</v>
      </c>
      <c r="BC3" s="135" t="s">
        <v>520</v>
      </c>
      <c r="BD3" s="135" t="s">
        <v>521</v>
      </c>
      <c r="BE3" s="135" t="s">
        <v>522</v>
      </c>
      <c r="BF3" s="135" t="s">
        <v>523</v>
      </c>
      <c r="BG3" s="135"/>
      <c r="BH3" s="135"/>
      <c r="BI3" s="135"/>
      <c r="BJ3" s="135"/>
      <c r="BK3" s="135"/>
      <c r="BL3" s="135"/>
      <c r="BM3" s="135"/>
      <c r="BN3" s="135"/>
      <c r="BO3" s="135"/>
      <c r="BP3" s="135"/>
      <c r="BR3" s="220" t="s">
        <v>502</v>
      </c>
      <c r="BS3" s="220" t="s">
        <v>440</v>
      </c>
      <c r="BT3" s="224">
        <v>217612.79</v>
      </c>
      <c r="BU3" s="225" t="s">
        <v>503</v>
      </c>
      <c r="BV3" s="135" t="s">
        <v>37</v>
      </c>
      <c r="BW3" s="122" t="s">
        <v>38</v>
      </c>
      <c r="BX3" s="135" t="s">
        <v>39</v>
      </c>
      <c r="BY3" s="232" t="s">
        <v>460</v>
      </c>
      <c r="BZ3" s="233" t="s">
        <v>461</v>
      </c>
      <c r="CA3" s="233" t="s">
        <v>462</v>
      </c>
      <c r="CB3" s="233" t="s">
        <v>463</v>
      </c>
      <c r="CC3" s="122">
        <v>2012</v>
      </c>
      <c r="CD3" s="122" t="s">
        <v>260</v>
      </c>
      <c r="CE3" s="219" t="s">
        <v>261</v>
      </c>
      <c r="CF3" s="122">
        <v>1</v>
      </c>
      <c r="CG3" s="122" t="s">
        <v>262</v>
      </c>
      <c r="CH3" s="122" t="s">
        <v>249</v>
      </c>
      <c r="CI3" s="122" t="s">
        <v>261</v>
      </c>
      <c r="CJ3" s="138"/>
      <c r="CK3" s="139">
        <v>0</v>
      </c>
      <c r="CL3" s="138">
        <v>0</v>
      </c>
      <c r="CM3" s="138">
        <f>BT3</f>
        <v>217612.79</v>
      </c>
      <c r="CN3" s="138">
        <v>0</v>
      </c>
      <c r="CO3" s="138">
        <v>0</v>
      </c>
      <c r="CP3" s="140"/>
      <c r="CQ3" s="140"/>
      <c r="CR3" s="141">
        <f>DN3</f>
        <v>312496.46999999997</v>
      </c>
      <c r="CS3" s="141">
        <f>CL3</f>
        <v>0</v>
      </c>
      <c r="CT3" s="141">
        <f t="shared" ref="CT3:CT7" si="0">CK3</f>
        <v>0</v>
      </c>
      <c r="CU3" s="141">
        <f>CN3</f>
        <v>0</v>
      </c>
      <c r="CV3" s="141">
        <f>CO3</f>
        <v>0</v>
      </c>
      <c r="CW3" s="140">
        <v>500</v>
      </c>
      <c r="CX3" s="122" t="s">
        <v>127</v>
      </c>
      <c r="CY3" s="142" t="s">
        <v>527</v>
      </c>
      <c r="CZ3" s="116">
        <v>5388</v>
      </c>
      <c r="DA3" s="116">
        <f>CZ3</f>
        <v>5388</v>
      </c>
      <c r="DB3" s="140" t="s">
        <v>270</v>
      </c>
      <c r="DC3" s="140" t="s">
        <v>320</v>
      </c>
      <c r="DD3" s="117" t="str">
        <f t="shared" ref="DD3:DD5" si="1">AB3</f>
        <v>jueves 29 de marzo de 2012</v>
      </c>
      <c r="DE3" s="117" t="s">
        <v>525</v>
      </c>
      <c r="DF3" s="117" t="str">
        <f>DD3</f>
        <v>jueves 29 de marzo de 2012</v>
      </c>
      <c r="DG3" s="117" t="str">
        <f>DF3</f>
        <v>jueves 29 de marzo de 2012</v>
      </c>
      <c r="DH3" s="108">
        <v>40318</v>
      </c>
      <c r="DI3" s="122"/>
      <c r="DJ3" s="122"/>
      <c r="DK3" s="122"/>
      <c r="DL3" s="122"/>
      <c r="DM3" s="259">
        <f>DS3+SUM(DU3,EC3,EK3,ES3,FA3)</f>
        <v>311149.5</v>
      </c>
      <c r="DN3" s="259">
        <f>DS3+DU3+EC3+EK3+ES3+FA3+DO3</f>
        <v>312496.46999999997</v>
      </c>
      <c r="DO3" s="259">
        <f>+DV3+ED3+EL3+ET3+FB3</f>
        <v>1346.97</v>
      </c>
      <c r="DP3" s="259">
        <f t="shared" ref="DP3:DP7" si="2">(BT3-(BT3/1.16*0.005))-DM3</f>
        <v>-94474.696163793094</v>
      </c>
      <c r="DQ3" s="143"/>
      <c r="DR3" s="108"/>
      <c r="DS3" s="124">
        <f t="shared" ref="DS3:DS7" si="3">BT3*(AH3/100)</f>
        <v>0</v>
      </c>
      <c r="DT3" s="140">
        <v>1</v>
      </c>
      <c r="DU3" s="124">
        <v>311149.5</v>
      </c>
      <c r="DV3" s="124">
        <v>1346.97</v>
      </c>
      <c r="DW3" s="124">
        <v>0</v>
      </c>
      <c r="DX3" s="124" t="s">
        <v>406</v>
      </c>
      <c r="DY3" s="108">
        <v>40499</v>
      </c>
      <c r="DZ3" s="108">
        <v>40543</v>
      </c>
      <c r="EA3" s="140"/>
      <c r="EB3" s="108">
        <v>40462</v>
      </c>
      <c r="EC3" s="124"/>
      <c r="ED3" s="124"/>
      <c r="EE3" s="124"/>
      <c r="EF3" s="124"/>
      <c r="EG3" s="108"/>
      <c r="EH3" s="108"/>
      <c r="EI3" s="124"/>
      <c r="EJ3" s="108"/>
      <c r="EK3" s="124"/>
      <c r="EL3" s="124"/>
      <c r="EM3" s="124"/>
      <c r="EN3" s="124"/>
      <c r="EO3" s="108"/>
      <c r="EP3" s="108"/>
      <c r="EQ3" s="124"/>
      <c r="ER3" s="108"/>
      <c r="ES3" s="124"/>
      <c r="ET3" s="124"/>
      <c r="EU3" s="124"/>
      <c r="EV3" s="124"/>
      <c r="EW3" s="108"/>
      <c r="EX3" s="108"/>
      <c r="EY3" s="124"/>
      <c r="EZ3" s="108"/>
      <c r="FA3" s="124"/>
      <c r="FB3" s="124"/>
      <c r="FC3" s="124"/>
      <c r="FD3" s="144"/>
      <c r="FE3" s="144"/>
      <c r="FF3" s="144"/>
      <c r="FG3" s="144"/>
      <c r="FH3" s="145"/>
      <c r="FI3" s="146"/>
      <c r="FJ3" s="122"/>
      <c r="FK3" s="108"/>
      <c r="FL3" s="146"/>
      <c r="FM3" s="147"/>
      <c r="FN3" s="135" t="s">
        <v>337</v>
      </c>
      <c r="FO3" s="122" t="s">
        <v>130</v>
      </c>
      <c r="FP3" s="108" t="s">
        <v>130</v>
      </c>
      <c r="FQ3" s="124" t="s">
        <v>130</v>
      </c>
      <c r="FR3" s="122" t="s">
        <v>338</v>
      </c>
      <c r="FS3" s="108">
        <v>40497</v>
      </c>
      <c r="FT3" s="124">
        <f t="shared" ref="FT3:FT13" si="4">$BT3*0.1</f>
        <v>21761.279000000002</v>
      </c>
      <c r="FU3" s="122"/>
      <c r="FV3" s="108"/>
      <c r="FW3" s="140"/>
      <c r="FX3" s="122"/>
      <c r="FY3" s="148"/>
      <c r="FZ3" s="146">
        <f t="shared" ref="FZ3:FZ13" si="5">FI3*0.3</f>
        <v>0</v>
      </c>
      <c r="GA3" s="135" t="s">
        <v>131</v>
      </c>
      <c r="GB3" s="148"/>
      <c r="GC3" s="122">
        <f t="shared" ref="GC3:GC13" si="6">FI3*0.1</f>
        <v>0</v>
      </c>
      <c r="GD3" s="135" t="s">
        <v>131</v>
      </c>
      <c r="GE3" s="148"/>
      <c r="GF3" s="122">
        <f t="shared" ref="GF3:GF13" si="7">FI3*0.1</f>
        <v>0</v>
      </c>
      <c r="GG3" s="138">
        <f>ROUNDDOWN($CL3*0.25,0)</f>
        <v>0</v>
      </c>
      <c r="GH3" s="149">
        <v>40758</v>
      </c>
      <c r="GI3" s="138">
        <f>ROUNDDOWN($CL3*0.3,0)</f>
        <v>0</v>
      </c>
      <c r="GJ3" s="149">
        <v>40770</v>
      </c>
      <c r="GK3" s="138">
        <f>ROUNDDOWN($CL3*0.3,0)</f>
        <v>0</v>
      </c>
      <c r="GL3" s="149">
        <f>GJ3+2</f>
        <v>40772</v>
      </c>
      <c r="GM3" s="138">
        <f t="shared" ref="GM3:GM13" si="8">ROUNDDOWN($CL3*0.15,0)</f>
        <v>0</v>
      </c>
      <c r="GN3" s="149">
        <f>GL3+7</f>
        <v>40779</v>
      </c>
      <c r="GO3" s="130">
        <f>(CL3)*0.3</f>
        <v>0</v>
      </c>
      <c r="GP3" s="149"/>
      <c r="GQ3" s="130">
        <f>(CL3)*0.5</f>
        <v>0</v>
      </c>
      <c r="GR3" s="149"/>
      <c r="GS3" s="130">
        <f>(CL3)*0.2</f>
        <v>0</v>
      </c>
      <c r="GT3" s="149"/>
      <c r="GU3" s="130">
        <f>(CK3)*0.3</f>
        <v>0</v>
      </c>
      <c r="GV3" s="149"/>
      <c r="GW3" s="130">
        <f>(CK3)*0.5</f>
        <v>0</v>
      </c>
      <c r="GX3" s="149"/>
      <c r="GY3" s="130">
        <f>(CK3)*0.2</f>
        <v>0</v>
      </c>
      <c r="GZ3" s="149"/>
      <c r="HJ3" s="150"/>
    </row>
    <row r="4" spans="1:227" s="121" customFormat="1" ht="57" customHeight="1" x14ac:dyDescent="0.15">
      <c r="A4" s="261">
        <v>2</v>
      </c>
      <c r="B4" s="262" t="s">
        <v>40</v>
      </c>
      <c r="C4" s="120" t="s">
        <v>318</v>
      </c>
      <c r="D4" s="235" t="s">
        <v>1</v>
      </c>
      <c r="E4" s="121" t="s">
        <v>17</v>
      </c>
      <c r="F4" s="122" t="s">
        <v>181</v>
      </c>
      <c r="G4" s="122" t="s">
        <v>504</v>
      </c>
      <c r="H4" s="263" t="s">
        <v>524</v>
      </c>
      <c r="I4" s="251">
        <v>40909</v>
      </c>
      <c r="J4" s="252">
        <v>0</v>
      </c>
      <c r="K4" s="251">
        <v>40910</v>
      </c>
      <c r="L4" s="251">
        <v>40911</v>
      </c>
      <c r="M4" s="125" t="s">
        <v>266</v>
      </c>
      <c r="N4" s="215">
        <v>40911</v>
      </c>
      <c r="O4" s="216" t="s">
        <v>268</v>
      </c>
      <c r="P4" s="123" t="s">
        <v>508</v>
      </c>
      <c r="Q4" s="125" t="s">
        <v>508</v>
      </c>
      <c r="R4" s="215">
        <v>40912</v>
      </c>
      <c r="S4" s="216" t="s">
        <v>445</v>
      </c>
      <c r="T4" s="215">
        <v>40912</v>
      </c>
      <c r="U4" s="216" t="s">
        <v>268</v>
      </c>
      <c r="V4" s="215">
        <v>40912</v>
      </c>
      <c r="W4" s="216" t="s">
        <v>268</v>
      </c>
      <c r="X4" s="215" t="s">
        <v>499</v>
      </c>
      <c r="Y4" s="123" t="s">
        <v>525</v>
      </c>
      <c r="Z4" s="123" t="str">
        <f t="shared" ref="Z4" si="9">Y4</f>
        <v>SIN</v>
      </c>
      <c r="AA4" s="209">
        <v>40913</v>
      </c>
      <c r="AB4" s="209">
        <v>40928</v>
      </c>
      <c r="AC4" s="126">
        <v>15</v>
      </c>
      <c r="AD4" s="127" t="s">
        <v>203</v>
      </c>
      <c r="AE4" s="128">
        <v>200000</v>
      </c>
      <c r="AF4" s="121">
        <v>0</v>
      </c>
      <c r="AG4" s="121">
        <v>0</v>
      </c>
      <c r="AH4" s="121">
        <f t="shared" ref="AH4:AH7" si="10">AF4+AG4</f>
        <v>0</v>
      </c>
      <c r="AI4" s="218" t="str">
        <f t="shared" ref="AI4:AI7" si="11">IF(AH4&gt;0,"por lo que se otorgará un anticipo del " &amp;AH4  &amp;"%", "NO SE OTORGARA ANTICIPO")</f>
        <v>NO SE OTORGARA ANTICIPO</v>
      </c>
      <c r="AJ4" s="121" t="s">
        <v>205</v>
      </c>
      <c r="AK4" s="121" t="s">
        <v>489</v>
      </c>
      <c r="AL4" s="219" t="s">
        <v>495</v>
      </c>
      <c r="AM4" s="219" t="s">
        <v>496</v>
      </c>
      <c r="AN4" s="221">
        <v>408213.93</v>
      </c>
      <c r="AO4" s="130">
        <f t="shared" ref="AO4:AO7" si="12">AN4*(5/100)</f>
        <v>20410.696500000002</v>
      </c>
      <c r="AP4" s="130">
        <f t="shared" ref="AP4:AP7" si="13">AN4*0.2</f>
        <v>81642.786000000007</v>
      </c>
      <c r="AQ4" s="219" t="s">
        <v>497</v>
      </c>
      <c r="AR4" s="219" t="s">
        <v>498</v>
      </c>
      <c r="AS4" s="222">
        <v>252590</v>
      </c>
      <c r="AT4" s="130">
        <f t="shared" ref="AT4:AT7" si="14">AS4*(5/100)</f>
        <v>12629.5</v>
      </c>
      <c r="AU4" s="130">
        <f t="shared" ref="AU4:AU7" si="15">AS4*0.2</f>
        <v>50518</v>
      </c>
      <c r="AV4" s="206" t="s">
        <v>45</v>
      </c>
      <c r="AW4" s="206" t="s">
        <v>44</v>
      </c>
      <c r="AX4" s="253">
        <v>249851.82</v>
      </c>
      <c r="AY4" s="130">
        <f>AX4*(5/100)</f>
        <v>12492.591</v>
      </c>
      <c r="AZ4" s="130">
        <f>AX4*0.2</f>
        <v>49970.364000000001</v>
      </c>
      <c r="BA4" s="135"/>
      <c r="BB4" s="135"/>
      <c r="BC4" s="135"/>
      <c r="BD4" s="135"/>
      <c r="BE4" s="135"/>
      <c r="BF4" s="135"/>
      <c r="BG4" s="135"/>
      <c r="BH4" s="135"/>
      <c r="BI4" s="135"/>
      <c r="BJ4" s="135"/>
      <c r="BK4" s="135"/>
      <c r="BL4" s="135"/>
      <c r="BM4" s="135"/>
      <c r="BN4" s="135"/>
      <c r="BO4" s="205" t="str">
        <f>AV4</f>
        <v xml:space="preserve">ING. SANTIAGO CHAVEZ SANCHEZ </v>
      </c>
      <c r="BP4" s="205" t="str">
        <f t="shared" ref="BO4:BP7" si="16">AW4</f>
        <v xml:space="preserve">INGENIERIA ELECTRIFICADE SAHUYO </v>
      </c>
      <c r="BR4" s="205" t="s">
        <v>441</v>
      </c>
      <c r="BS4" s="205" t="s">
        <v>440</v>
      </c>
      <c r="BT4" s="207">
        <f>AX4</f>
        <v>249851.82</v>
      </c>
      <c r="BU4" s="208" t="s">
        <v>46</v>
      </c>
      <c r="BV4" s="135" t="s">
        <v>37</v>
      </c>
      <c r="BW4" s="122" t="s">
        <v>38</v>
      </c>
      <c r="BX4" s="135" t="s">
        <v>39</v>
      </c>
      <c r="BY4" s="232" t="s">
        <v>460</v>
      </c>
      <c r="BZ4" s="233" t="s">
        <v>461</v>
      </c>
      <c r="CA4" s="233" t="s">
        <v>462</v>
      </c>
      <c r="CB4" s="233" t="s">
        <v>463</v>
      </c>
      <c r="CC4" s="122">
        <v>2012</v>
      </c>
      <c r="CD4" s="122" t="s">
        <v>260</v>
      </c>
      <c r="CE4" s="122" t="s">
        <v>526</v>
      </c>
      <c r="CF4" s="122">
        <v>1</v>
      </c>
      <c r="CG4" s="122" t="s">
        <v>262</v>
      </c>
      <c r="CH4" s="122" t="s">
        <v>249</v>
      </c>
      <c r="CI4" s="122" t="s">
        <v>526</v>
      </c>
      <c r="CJ4" s="138">
        <v>249851.82</v>
      </c>
      <c r="CK4" s="139">
        <v>0</v>
      </c>
      <c r="CL4" s="138">
        <v>0</v>
      </c>
      <c r="CM4" s="138">
        <v>249851.82</v>
      </c>
      <c r="CN4" s="138">
        <v>0</v>
      </c>
      <c r="CO4" s="138">
        <v>0</v>
      </c>
      <c r="CP4" s="140">
        <v>216010.99</v>
      </c>
      <c r="CQ4" s="140"/>
      <c r="CR4" s="141">
        <f>CP4</f>
        <v>216010.99</v>
      </c>
      <c r="CS4" s="141">
        <f t="shared" ref="CS4:CS5" si="17">CL4</f>
        <v>0</v>
      </c>
      <c r="CT4" s="141">
        <f t="shared" si="0"/>
        <v>0</v>
      </c>
      <c r="CU4" s="141">
        <f t="shared" ref="CU4:CU7" si="18">CN4</f>
        <v>0</v>
      </c>
      <c r="CV4" s="141">
        <f t="shared" ref="CV4:CV7" si="19">CO4</f>
        <v>0</v>
      </c>
      <c r="CW4" s="140">
        <v>900</v>
      </c>
      <c r="CX4" s="122" t="s">
        <v>127</v>
      </c>
      <c r="CY4" s="142" t="s">
        <v>528</v>
      </c>
      <c r="CZ4" s="116">
        <v>1500</v>
      </c>
      <c r="DA4" s="116">
        <f t="shared" ref="DA4:DA7" si="20">CZ4</f>
        <v>1500</v>
      </c>
      <c r="DB4" s="140" t="s">
        <v>128</v>
      </c>
      <c r="DC4" s="140" t="s">
        <v>529</v>
      </c>
      <c r="DD4" s="117">
        <f t="shared" si="1"/>
        <v>40928</v>
      </c>
      <c r="DE4" s="117" t="str">
        <f t="shared" ref="DE4:DE7" si="21">IF(DD4=AB4,"mismo plazo de ejecucion del contrato","")</f>
        <v>mismo plazo de ejecucion del contrato</v>
      </c>
      <c r="DF4" s="117">
        <f t="shared" ref="DF4:DF5" si="22">DD4</f>
        <v>40928</v>
      </c>
      <c r="DG4" s="117">
        <f t="shared" ref="DG4:DG5" si="23">DF4</f>
        <v>40928</v>
      </c>
      <c r="DH4" s="108">
        <v>40257</v>
      </c>
      <c r="DI4" s="122"/>
      <c r="DJ4" s="122"/>
      <c r="DK4" s="122"/>
      <c r="DL4" s="122"/>
      <c r="DM4" s="124">
        <f>DS4+SUM(DU4,EC4,EK4,ES4,FA4)</f>
        <v>216010.99</v>
      </c>
      <c r="DN4" s="124">
        <f>DS4+DU4+EC4+EK4+ES4+FA4+DO4</f>
        <v>216946.09999999998</v>
      </c>
      <c r="DO4" s="124">
        <f>+DV4+ED4+EL4+ET4+FB4</f>
        <v>935.11</v>
      </c>
      <c r="DP4" s="124">
        <f t="shared" si="2"/>
        <v>32763.882500000007</v>
      </c>
      <c r="DQ4" s="143"/>
      <c r="DR4" s="108"/>
      <c r="DS4" s="124">
        <f t="shared" si="3"/>
        <v>0</v>
      </c>
      <c r="DT4" s="140">
        <v>1</v>
      </c>
      <c r="DU4" s="124">
        <v>216010.99</v>
      </c>
      <c r="DV4" s="124">
        <v>935.11</v>
      </c>
      <c r="DW4" s="124">
        <v>0</v>
      </c>
      <c r="DX4" s="124" t="s">
        <v>406</v>
      </c>
      <c r="DY4" s="108">
        <v>40913</v>
      </c>
      <c r="DZ4" s="108">
        <v>40928</v>
      </c>
      <c r="EA4" s="140"/>
      <c r="EB4" s="108">
        <v>40935</v>
      </c>
      <c r="EC4" s="124"/>
      <c r="ED4" s="124"/>
      <c r="EE4" s="124"/>
      <c r="EF4" s="124"/>
      <c r="EG4" s="108"/>
      <c r="EH4" s="108"/>
      <c r="EI4" s="124"/>
      <c r="EJ4" s="108"/>
      <c r="EK4" s="124"/>
      <c r="EL4" s="124"/>
      <c r="EM4" s="124"/>
      <c r="EN4" s="124"/>
      <c r="EO4" s="108"/>
      <c r="EP4" s="108"/>
      <c r="EQ4" s="124"/>
      <c r="ER4" s="108"/>
      <c r="ES4" s="124"/>
      <c r="ET4" s="124"/>
      <c r="EU4" s="124"/>
      <c r="EV4" s="124"/>
      <c r="EW4" s="108"/>
      <c r="EX4" s="108"/>
      <c r="EY4" s="124"/>
      <c r="EZ4" s="108"/>
      <c r="FA4" s="124"/>
      <c r="FB4" s="124"/>
      <c r="FC4" s="124"/>
      <c r="FD4" s="144"/>
      <c r="FE4" s="144"/>
      <c r="FF4" s="144"/>
      <c r="FG4" s="144"/>
      <c r="FH4" s="145"/>
      <c r="FI4" s="146"/>
      <c r="FJ4" s="122"/>
      <c r="FK4" s="108"/>
      <c r="FL4" s="146"/>
      <c r="FM4" s="147"/>
      <c r="FN4" s="135" t="s">
        <v>337</v>
      </c>
      <c r="FO4" s="122" t="s">
        <v>130</v>
      </c>
      <c r="FP4" s="108" t="s">
        <v>130</v>
      </c>
      <c r="FQ4" s="124" t="s">
        <v>130</v>
      </c>
      <c r="FR4" s="122" t="s">
        <v>339</v>
      </c>
      <c r="FS4" s="108">
        <v>40497</v>
      </c>
      <c r="FT4" s="124">
        <f t="shared" si="4"/>
        <v>24985.182000000001</v>
      </c>
      <c r="FU4" s="122"/>
      <c r="FV4" s="108"/>
      <c r="FW4" s="140"/>
      <c r="FX4" s="122"/>
      <c r="FY4" s="148"/>
      <c r="FZ4" s="146">
        <f t="shared" si="5"/>
        <v>0</v>
      </c>
      <c r="GA4" s="135" t="s">
        <v>131</v>
      </c>
      <c r="GB4" s="148"/>
      <c r="GC4" s="122">
        <f t="shared" si="6"/>
        <v>0</v>
      </c>
      <c r="GD4" s="135" t="s">
        <v>131</v>
      </c>
      <c r="GE4" s="148"/>
      <c r="GF4" s="122">
        <f t="shared" si="7"/>
        <v>0</v>
      </c>
      <c r="GG4" s="138">
        <f t="shared" ref="GG4:GG13" si="24">ROUNDDOWN($CL4*0.25,0)</f>
        <v>0</v>
      </c>
      <c r="GH4" s="149">
        <v>40758</v>
      </c>
      <c r="GI4" s="138">
        <f t="shared" ref="GI4:GI13" si="25">ROUNDDOWN($CL4*0.3,0)</f>
        <v>0</v>
      </c>
      <c r="GJ4" s="149">
        <v>40770</v>
      </c>
      <c r="GK4" s="138">
        <f t="shared" ref="GK4:GK13" si="26">ROUNDDOWN($CL4*0.3,0)</f>
        <v>0</v>
      </c>
      <c r="GL4" s="149">
        <f t="shared" ref="GL4:GL13" si="27">GJ4+2</f>
        <v>40772</v>
      </c>
      <c r="GM4" s="138">
        <f t="shared" si="8"/>
        <v>0</v>
      </c>
      <c r="GN4" s="149">
        <f t="shared" ref="GN4:GN13" si="28">GL4+7</f>
        <v>40779</v>
      </c>
      <c r="GO4" s="130">
        <f>(CL4)*0.3</f>
        <v>0</v>
      </c>
      <c r="GP4" s="149"/>
      <c r="GQ4" s="130">
        <f>(CL4)*0.5</f>
        <v>0</v>
      </c>
      <c r="GR4" s="149"/>
      <c r="GS4" s="130">
        <f t="shared" ref="GS4:GS21" si="29">(CL4)*0.2</f>
        <v>0</v>
      </c>
      <c r="GT4" s="149"/>
      <c r="GU4" s="130">
        <f>(CK4)*0.3</f>
        <v>0</v>
      </c>
      <c r="GV4" s="149"/>
      <c r="GW4" s="130">
        <f>(CK4)*0.5</f>
        <v>0</v>
      </c>
      <c r="GX4" s="149"/>
      <c r="GY4" s="130">
        <f>(CK4)*0.2</f>
        <v>0</v>
      </c>
      <c r="GZ4" s="149"/>
      <c r="HJ4" s="150"/>
    </row>
    <row r="5" spans="1:227" s="121" customFormat="1" ht="57" customHeight="1" x14ac:dyDescent="0.15">
      <c r="A5" s="261">
        <v>3</v>
      </c>
      <c r="B5" s="262" t="s">
        <v>41</v>
      </c>
      <c r="C5" s="120" t="s">
        <v>318</v>
      </c>
      <c r="D5" s="235" t="s">
        <v>1</v>
      </c>
      <c r="E5" s="121" t="s">
        <v>17</v>
      </c>
      <c r="F5" s="122" t="s">
        <v>181</v>
      </c>
      <c r="G5" s="122" t="s">
        <v>494</v>
      </c>
      <c r="H5" s="263" t="s">
        <v>530</v>
      </c>
      <c r="I5" s="251">
        <v>40914</v>
      </c>
      <c r="J5" s="252">
        <v>0</v>
      </c>
      <c r="K5" s="251">
        <f>I5+3</f>
        <v>40917</v>
      </c>
      <c r="L5" s="251">
        <f>I5+1</f>
        <v>40915</v>
      </c>
      <c r="M5" s="125" t="s">
        <v>266</v>
      </c>
      <c r="N5" s="123">
        <f>L5+2</f>
        <v>40917</v>
      </c>
      <c r="O5" s="125" t="s">
        <v>267</v>
      </c>
      <c r="P5" s="123">
        <f>N5+2</f>
        <v>40919</v>
      </c>
      <c r="Q5" s="125" t="s">
        <v>268</v>
      </c>
      <c r="R5" s="215">
        <f>P5+2</f>
        <v>40921</v>
      </c>
      <c r="S5" s="216" t="s">
        <v>268</v>
      </c>
      <c r="T5" s="215">
        <f>R5+1</f>
        <v>40922</v>
      </c>
      <c r="U5" s="216" t="s">
        <v>268</v>
      </c>
      <c r="V5" s="215">
        <f>T5+1</f>
        <v>40923</v>
      </c>
      <c r="W5" s="216" t="s">
        <v>268</v>
      </c>
      <c r="X5" s="215">
        <f>V5+1</f>
        <v>40924</v>
      </c>
      <c r="Y5" s="123">
        <v>40929</v>
      </c>
      <c r="Z5" s="123" t="s">
        <v>531</v>
      </c>
      <c r="AA5" s="215">
        <v>40925</v>
      </c>
      <c r="AB5" s="215">
        <v>40970</v>
      </c>
      <c r="AC5" s="217">
        <f>AB5-AA5</f>
        <v>45</v>
      </c>
      <c r="AD5" s="127" t="s">
        <v>203</v>
      </c>
      <c r="AE5" s="128">
        <v>200000</v>
      </c>
      <c r="AF5" s="121">
        <v>0</v>
      </c>
      <c r="AG5" s="121">
        <v>0</v>
      </c>
      <c r="AH5" s="121">
        <f t="shared" si="10"/>
        <v>0</v>
      </c>
      <c r="AI5" s="218" t="s">
        <v>446</v>
      </c>
      <c r="AJ5" s="121" t="s">
        <v>205</v>
      </c>
      <c r="AK5" s="121" t="s">
        <v>489</v>
      </c>
      <c r="AL5" s="219" t="s">
        <v>48</v>
      </c>
      <c r="AM5" s="220" t="s">
        <v>49</v>
      </c>
      <c r="AN5" s="221">
        <v>478939.93</v>
      </c>
      <c r="AO5" s="130">
        <f t="shared" si="12"/>
        <v>23946.996500000001</v>
      </c>
      <c r="AP5" s="130">
        <f t="shared" si="13"/>
        <v>95787.986000000004</v>
      </c>
      <c r="AQ5" s="219" t="s">
        <v>50</v>
      </c>
      <c r="AR5" s="219" t="s">
        <v>317</v>
      </c>
      <c r="AS5" s="222">
        <v>496074.35</v>
      </c>
      <c r="AT5" s="130">
        <f t="shared" si="14"/>
        <v>24803.717499999999</v>
      </c>
      <c r="AU5" s="130">
        <f t="shared" si="15"/>
        <v>99214.87</v>
      </c>
      <c r="AV5" s="219" t="s">
        <v>272</v>
      </c>
      <c r="AW5" s="223" t="s">
        <v>273</v>
      </c>
      <c r="AX5" s="260">
        <v>388532.69</v>
      </c>
      <c r="AY5" s="130">
        <f t="shared" ref="AY5:AY7" si="30">AX5*(5/100)</f>
        <v>19426.6345</v>
      </c>
      <c r="AZ5" s="130">
        <f t="shared" ref="AZ5:AZ7" si="31">AX5*0.2</f>
        <v>77706.538</v>
      </c>
      <c r="BA5" s="135"/>
      <c r="BB5" s="135"/>
      <c r="BC5" s="135"/>
      <c r="BD5" s="135"/>
      <c r="BE5" s="135"/>
      <c r="BF5" s="135"/>
      <c r="BG5" s="135"/>
      <c r="BH5" s="135"/>
      <c r="BI5" s="135"/>
      <c r="BJ5" s="135"/>
      <c r="BK5" s="135"/>
      <c r="BL5" s="135"/>
      <c r="BM5" s="135"/>
      <c r="BN5" s="135"/>
      <c r="BO5" s="220" t="str">
        <f t="shared" si="16"/>
        <v>CONSTRUCTORA INMOBILIARIA COCSA S.A DE .C.V.</v>
      </c>
      <c r="BP5" s="220" t="str">
        <f t="shared" si="16"/>
        <v>ING. FRANCISCO AVILA VEGA</v>
      </c>
      <c r="BR5" s="220" t="s">
        <v>442</v>
      </c>
      <c r="BS5" s="220" t="s">
        <v>271</v>
      </c>
      <c r="BT5" s="224">
        <f t="shared" ref="BT5:BT7" si="32">AX5</f>
        <v>388532.69</v>
      </c>
      <c r="BU5" s="225" t="s">
        <v>47</v>
      </c>
      <c r="BV5" s="135" t="s">
        <v>37</v>
      </c>
      <c r="BW5" s="122" t="s">
        <v>38</v>
      </c>
      <c r="BX5" s="135" t="s">
        <v>39</v>
      </c>
      <c r="BY5" s="232" t="s">
        <v>460</v>
      </c>
      <c r="BZ5" s="233" t="s">
        <v>461</v>
      </c>
      <c r="CA5" s="233" t="s">
        <v>462</v>
      </c>
      <c r="CB5" s="233" t="s">
        <v>463</v>
      </c>
      <c r="CC5" s="122">
        <v>2012</v>
      </c>
      <c r="CD5" s="122" t="s">
        <v>260</v>
      </c>
      <c r="CE5" s="219" t="s">
        <v>447</v>
      </c>
      <c r="CF5" s="122">
        <v>1</v>
      </c>
      <c r="CG5" s="122" t="s">
        <v>262</v>
      </c>
      <c r="CH5" s="122" t="s">
        <v>249</v>
      </c>
      <c r="CI5" s="122" t="s">
        <v>249</v>
      </c>
      <c r="CJ5" s="226">
        <f>SUM(CK5:CO5)</f>
        <v>440631.9</v>
      </c>
      <c r="CK5" s="139">
        <v>0</v>
      </c>
      <c r="CL5" s="138">
        <v>0</v>
      </c>
      <c r="CM5" s="138">
        <v>440631.9</v>
      </c>
      <c r="CN5" s="138">
        <v>0</v>
      </c>
      <c r="CO5" s="138">
        <v>0</v>
      </c>
      <c r="CP5" s="140">
        <f>SUM(CR5:CU5)</f>
        <v>380337.47</v>
      </c>
      <c r="CQ5" s="140"/>
      <c r="CR5" s="141">
        <v>380337.47</v>
      </c>
      <c r="CS5" s="141">
        <f t="shared" si="17"/>
        <v>0</v>
      </c>
      <c r="CT5" s="141">
        <f t="shared" si="0"/>
        <v>0</v>
      </c>
      <c r="CU5" s="141">
        <f t="shared" si="18"/>
        <v>0</v>
      </c>
      <c r="CV5" s="141">
        <f t="shared" si="19"/>
        <v>0</v>
      </c>
      <c r="CW5" s="140">
        <v>400</v>
      </c>
      <c r="CX5" s="122" t="s">
        <v>127</v>
      </c>
      <c r="CY5" s="142" t="s">
        <v>532</v>
      </c>
      <c r="CZ5" s="116">
        <v>32</v>
      </c>
      <c r="DA5" s="116">
        <f t="shared" si="20"/>
        <v>32</v>
      </c>
      <c r="DB5" s="140" t="s">
        <v>128</v>
      </c>
      <c r="DC5" s="140" t="s">
        <v>533</v>
      </c>
      <c r="DD5" s="117">
        <f t="shared" si="1"/>
        <v>40970</v>
      </c>
      <c r="DE5" s="117" t="str">
        <f t="shared" si="21"/>
        <v>mismo plazo de ejecucion del contrato</v>
      </c>
      <c r="DF5" s="117">
        <f t="shared" si="22"/>
        <v>40970</v>
      </c>
      <c r="DG5" s="117">
        <f t="shared" si="23"/>
        <v>40970</v>
      </c>
      <c r="DH5" s="108">
        <v>40321</v>
      </c>
      <c r="DI5" s="122"/>
      <c r="DJ5" s="122"/>
      <c r="DK5" s="122"/>
      <c r="DL5" s="122"/>
      <c r="DM5" s="124">
        <v>380337.47</v>
      </c>
      <c r="DN5" s="124">
        <f>DM5+DO5</f>
        <v>381983.94999999995</v>
      </c>
      <c r="DO5" s="124">
        <v>1646.48</v>
      </c>
      <c r="DP5" s="124">
        <f>(BT5-(BT5/1.16*0.005))-DM5</f>
        <v>6520.5101293103653</v>
      </c>
      <c r="DQ5" s="143"/>
      <c r="DR5" s="108"/>
      <c r="DS5" s="124">
        <v>0</v>
      </c>
      <c r="DT5" s="228">
        <v>1</v>
      </c>
      <c r="DU5" s="227">
        <v>380337.47</v>
      </c>
      <c r="DV5" s="229">
        <v>1646.48</v>
      </c>
      <c r="DW5" s="124">
        <v>0</v>
      </c>
      <c r="DX5" s="227" t="s">
        <v>448</v>
      </c>
      <c r="DY5" s="108">
        <v>40925</v>
      </c>
      <c r="DZ5" s="108">
        <v>40970</v>
      </c>
      <c r="EA5" s="140"/>
      <c r="EB5" s="108">
        <v>40973</v>
      </c>
      <c r="EC5" s="124"/>
      <c r="ED5" s="124"/>
      <c r="EE5" s="124"/>
      <c r="EF5" s="124"/>
      <c r="EG5" s="108"/>
      <c r="EH5" s="108"/>
      <c r="EI5" s="124"/>
      <c r="EJ5" s="108"/>
      <c r="EK5" s="124"/>
      <c r="EL5" s="124"/>
      <c r="EM5" s="124"/>
      <c r="EN5" s="124"/>
      <c r="EO5" s="108"/>
      <c r="EP5" s="108"/>
      <c r="EQ5" s="124"/>
      <c r="ER5" s="108"/>
      <c r="ES5" s="124"/>
      <c r="ET5" s="124"/>
      <c r="EU5" s="124"/>
      <c r="EV5" s="124"/>
      <c r="EW5" s="108"/>
      <c r="EX5" s="108"/>
      <c r="EY5" s="124"/>
      <c r="EZ5" s="108"/>
      <c r="FA5" s="124"/>
      <c r="FB5" s="124"/>
      <c r="FC5" s="124"/>
      <c r="FD5" s="144"/>
      <c r="FE5" s="144"/>
      <c r="FF5" s="144"/>
      <c r="FG5" s="144"/>
      <c r="FH5" s="145"/>
      <c r="FI5" s="146"/>
      <c r="FJ5" s="122"/>
      <c r="FK5" s="108"/>
      <c r="FL5" s="146"/>
      <c r="FM5" s="147"/>
      <c r="FN5" s="135" t="s">
        <v>129</v>
      </c>
      <c r="FO5" s="122" t="s">
        <v>130</v>
      </c>
      <c r="FP5" s="108" t="s">
        <v>130</v>
      </c>
      <c r="FQ5" s="124" t="s">
        <v>130</v>
      </c>
      <c r="FR5" s="230" t="s">
        <v>449</v>
      </c>
      <c r="FS5" s="231">
        <v>40929</v>
      </c>
      <c r="FT5" s="227">
        <f>$BT5*0.1</f>
        <v>38853.269</v>
      </c>
      <c r="FU5" s="122"/>
      <c r="FV5" s="108"/>
      <c r="FW5" s="140"/>
      <c r="FX5" s="122"/>
      <c r="FY5" s="148"/>
      <c r="FZ5" s="146">
        <f t="shared" si="5"/>
        <v>0</v>
      </c>
      <c r="GA5" s="135" t="s">
        <v>131</v>
      </c>
      <c r="GB5" s="148"/>
      <c r="GC5" s="122">
        <f t="shared" si="6"/>
        <v>0</v>
      </c>
      <c r="GD5" s="135" t="s">
        <v>131</v>
      </c>
      <c r="GE5" s="148"/>
      <c r="GF5" s="122">
        <f t="shared" si="7"/>
        <v>0</v>
      </c>
      <c r="GG5" s="138">
        <f t="shared" si="24"/>
        <v>0</v>
      </c>
      <c r="GH5" s="149">
        <v>40758</v>
      </c>
      <c r="GI5" s="138">
        <f t="shared" si="25"/>
        <v>0</v>
      </c>
      <c r="GJ5" s="149">
        <v>40770</v>
      </c>
      <c r="GK5" s="138">
        <f t="shared" si="26"/>
        <v>0</v>
      </c>
      <c r="GL5" s="149">
        <f t="shared" si="27"/>
        <v>40772</v>
      </c>
      <c r="GM5" s="138">
        <f t="shared" si="8"/>
        <v>0</v>
      </c>
      <c r="GN5" s="149">
        <f t="shared" si="28"/>
        <v>40779</v>
      </c>
      <c r="GO5" s="130">
        <f>(CL5)*0.3</f>
        <v>0</v>
      </c>
      <c r="GP5" s="149"/>
      <c r="GQ5" s="130">
        <f>(CL5)*0.5</f>
        <v>0</v>
      </c>
      <c r="GR5" s="149"/>
      <c r="GS5" s="130">
        <f t="shared" si="29"/>
        <v>0</v>
      </c>
      <c r="GT5" s="149"/>
      <c r="GU5" s="130">
        <f>(CK5)*0.3</f>
        <v>0</v>
      </c>
      <c r="GV5" s="149"/>
      <c r="GW5" s="130">
        <f>(CK5)*0.5</f>
        <v>0</v>
      </c>
      <c r="GX5" s="149"/>
      <c r="GY5" s="130">
        <f>(CK5)*0.2</f>
        <v>0</v>
      </c>
      <c r="GZ5" s="149"/>
      <c r="HJ5" s="150"/>
    </row>
    <row r="6" spans="1:227" s="121" customFormat="1" ht="57" customHeight="1" x14ac:dyDescent="0.2">
      <c r="A6" s="118">
        <v>4</v>
      </c>
      <c r="B6" s="262" t="s">
        <v>42</v>
      </c>
      <c r="C6" s="120" t="s">
        <v>318</v>
      </c>
      <c r="D6" s="235" t="s">
        <v>43</v>
      </c>
      <c r="E6" s="121" t="s">
        <v>17</v>
      </c>
      <c r="F6" s="122" t="s">
        <v>181</v>
      </c>
      <c r="G6" s="122" t="s">
        <v>299</v>
      </c>
      <c r="H6" s="264" t="s">
        <v>505</v>
      </c>
      <c r="I6" s="251" t="s">
        <v>505</v>
      </c>
      <c r="J6" s="252">
        <v>0</v>
      </c>
      <c r="K6" s="251" t="s">
        <v>506</v>
      </c>
      <c r="L6" s="251" t="s">
        <v>506</v>
      </c>
      <c r="M6" s="251" t="s">
        <v>506</v>
      </c>
      <c r="N6" s="251" t="s">
        <v>506</v>
      </c>
      <c r="O6" s="125" t="s">
        <v>505</v>
      </c>
      <c r="P6" s="125" t="s">
        <v>505</v>
      </c>
      <c r="Q6" s="125" t="s">
        <v>505</v>
      </c>
      <c r="R6" s="125" t="s">
        <v>505</v>
      </c>
      <c r="S6" s="125" t="s">
        <v>505</v>
      </c>
      <c r="T6" s="125" t="s">
        <v>505</v>
      </c>
      <c r="U6" s="125" t="s">
        <v>505</v>
      </c>
      <c r="V6" s="125" t="s">
        <v>505</v>
      </c>
      <c r="W6" s="125" t="s">
        <v>505</v>
      </c>
      <c r="X6" s="125" t="s">
        <v>505</v>
      </c>
      <c r="Y6" s="123" t="s">
        <v>525</v>
      </c>
      <c r="Z6" s="123" t="s">
        <v>534</v>
      </c>
      <c r="AA6" s="209">
        <v>40911</v>
      </c>
      <c r="AB6" s="209">
        <v>40970</v>
      </c>
      <c r="AC6" s="126">
        <v>46</v>
      </c>
      <c r="AD6" s="127" t="s">
        <v>203</v>
      </c>
      <c r="AE6" s="128">
        <v>200000</v>
      </c>
      <c r="AF6" s="121">
        <v>0</v>
      </c>
      <c r="AG6" s="121">
        <v>0</v>
      </c>
      <c r="AH6" s="121">
        <f>AF6+AG6</f>
        <v>0</v>
      </c>
      <c r="AI6" s="121" t="str">
        <f>IF(AH6&gt;0,"por lo que se otorgará un anticipo del " &amp;AH6  &amp;"%", "NO SE OTORGARA ANTICIPO")</f>
        <v>NO SE OTORGARA ANTICIPO</v>
      </c>
      <c r="AJ6" s="121" t="s">
        <v>205</v>
      </c>
      <c r="AK6" s="121" t="s">
        <v>489</v>
      </c>
      <c r="AL6" s="122" t="s">
        <v>536</v>
      </c>
      <c r="AM6" s="135" t="s">
        <v>521</v>
      </c>
      <c r="AN6" s="130"/>
      <c r="AO6" s="130">
        <f t="shared" si="12"/>
        <v>0</v>
      </c>
      <c r="AP6" s="130">
        <f t="shared" si="13"/>
        <v>0</v>
      </c>
      <c r="AQ6" s="122" t="s">
        <v>537</v>
      </c>
      <c r="AR6" s="122" t="s">
        <v>537</v>
      </c>
      <c r="AS6" s="133"/>
      <c r="AT6" s="130">
        <f t="shared" si="14"/>
        <v>0</v>
      </c>
      <c r="AU6" s="130">
        <f t="shared" si="15"/>
        <v>0</v>
      </c>
      <c r="AV6" s="122" t="s">
        <v>538</v>
      </c>
      <c r="AW6" s="151" t="s">
        <v>539</v>
      </c>
      <c r="AX6" s="153"/>
      <c r="AY6" s="130">
        <f t="shared" si="30"/>
        <v>0</v>
      </c>
      <c r="AZ6" s="130">
        <f t="shared" si="31"/>
        <v>0</v>
      </c>
      <c r="BA6" s="135" t="s">
        <v>517</v>
      </c>
      <c r="BB6" s="135" t="s">
        <v>509</v>
      </c>
      <c r="BC6" s="135" t="s">
        <v>540</v>
      </c>
      <c r="BD6" s="135" t="s">
        <v>541</v>
      </c>
      <c r="BE6" s="135" t="s">
        <v>542</v>
      </c>
      <c r="BF6" s="135" t="s">
        <v>543</v>
      </c>
      <c r="BG6" s="135" t="s">
        <v>511</v>
      </c>
      <c r="BH6" s="135" t="s">
        <v>544</v>
      </c>
      <c r="BI6" s="135" t="s">
        <v>545</v>
      </c>
      <c r="BJ6" s="135" t="s">
        <v>317</v>
      </c>
      <c r="BK6" s="135"/>
      <c r="BL6" s="135"/>
      <c r="BM6" s="135"/>
      <c r="BN6" s="135"/>
      <c r="BO6" s="135" t="s">
        <v>546</v>
      </c>
      <c r="BP6" s="135" t="s">
        <v>546</v>
      </c>
      <c r="BR6" s="135" t="s">
        <v>443</v>
      </c>
      <c r="BS6" s="135" t="s">
        <v>440</v>
      </c>
      <c r="BT6" s="136">
        <f t="shared" si="32"/>
        <v>0</v>
      </c>
      <c r="BU6" s="137" t="s">
        <v>5</v>
      </c>
      <c r="BV6" s="135" t="s">
        <v>37</v>
      </c>
      <c r="BW6" s="122" t="s">
        <v>38</v>
      </c>
      <c r="BX6" s="135" t="s">
        <v>39</v>
      </c>
      <c r="BY6" s="232" t="s">
        <v>460</v>
      </c>
      <c r="BZ6" s="233" t="s">
        <v>461</v>
      </c>
      <c r="CA6" s="233" t="s">
        <v>462</v>
      </c>
      <c r="CB6" s="233" t="s">
        <v>463</v>
      </c>
      <c r="CC6" s="122">
        <v>2012</v>
      </c>
      <c r="CD6" s="122" t="s">
        <v>260</v>
      </c>
      <c r="CE6" s="122" t="s">
        <v>547</v>
      </c>
      <c r="CF6" s="122">
        <v>1</v>
      </c>
      <c r="CG6" s="122" t="s">
        <v>262</v>
      </c>
      <c r="CH6" s="122" t="s">
        <v>547</v>
      </c>
      <c r="CI6" s="122" t="s">
        <v>548</v>
      </c>
      <c r="CJ6" s="138">
        <v>525689.89</v>
      </c>
      <c r="CK6" s="138">
        <v>0</v>
      </c>
      <c r="CL6" s="138">
        <v>0</v>
      </c>
      <c r="CM6" s="138">
        <f>CJ6</f>
        <v>525689.89</v>
      </c>
      <c r="CN6" s="138">
        <v>0</v>
      </c>
      <c r="CO6" s="138">
        <v>0</v>
      </c>
      <c r="CP6" s="140">
        <f>'[1]Remodelacion Baños'!$G$106</f>
        <v>301583.54999999993</v>
      </c>
      <c r="CQ6" s="140"/>
      <c r="CR6" s="141">
        <f>CP6-CS6</f>
        <v>301583.54999999993</v>
      </c>
      <c r="CS6" s="141">
        <f>SUM(GG6+GI6+GK6+GM6)</f>
        <v>0</v>
      </c>
      <c r="CT6" s="141"/>
      <c r="CU6" s="141">
        <f>CN6</f>
        <v>0</v>
      </c>
      <c r="CV6" s="141">
        <f>CO6</f>
        <v>0</v>
      </c>
      <c r="CW6" s="140">
        <v>1000</v>
      </c>
      <c r="CX6" s="122" t="s">
        <v>127</v>
      </c>
      <c r="CY6" s="142" t="s">
        <v>549</v>
      </c>
      <c r="CZ6" s="116">
        <v>1</v>
      </c>
      <c r="DA6" s="116">
        <v>1</v>
      </c>
      <c r="DB6" s="140" t="s">
        <v>4</v>
      </c>
      <c r="DC6" s="140" t="s">
        <v>548</v>
      </c>
      <c r="DD6" s="117">
        <v>41031</v>
      </c>
      <c r="DE6" s="117" t="s">
        <v>525</v>
      </c>
      <c r="DF6" s="117">
        <v>41031</v>
      </c>
      <c r="DG6" s="117">
        <f>DF6</f>
        <v>41031</v>
      </c>
      <c r="DH6" s="108">
        <v>41031</v>
      </c>
      <c r="DI6" s="122"/>
      <c r="DJ6" s="122"/>
      <c r="DK6" s="122"/>
      <c r="DL6" s="122"/>
      <c r="DM6" s="124">
        <f>DS6+SUM(DU6,EC6,EK6,ES6,FA6)</f>
        <v>301583.54999999993</v>
      </c>
      <c r="DN6" s="124">
        <f>'[1]Remodelacion Baños'!$G$106</f>
        <v>301583.54999999993</v>
      </c>
      <c r="DO6" s="124">
        <v>0</v>
      </c>
      <c r="DP6" s="124">
        <f t="shared" si="2"/>
        <v>-301583.54999999993</v>
      </c>
      <c r="DQ6" s="143"/>
      <c r="DR6" s="108"/>
      <c r="DS6" s="124">
        <f t="shared" si="3"/>
        <v>0</v>
      </c>
      <c r="DT6" s="140">
        <v>1</v>
      </c>
      <c r="DU6" s="124">
        <f>'[1]Remodelacion Baños'!$G$106</f>
        <v>301583.54999999993</v>
      </c>
      <c r="DV6" s="124">
        <v>0</v>
      </c>
      <c r="DW6" s="124">
        <f>DU6*0</f>
        <v>0</v>
      </c>
      <c r="DX6" s="124" t="s">
        <v>30</v>
      </c>
      <c r="DY6" s="108">
        <v>40913</v>
      </c>
      <c r="DZ6" s="108">
        <v>41031</v>
      </c>
      <c r="EA6" s="140" t="s">
        <v>550</v>
      </c>
      <c r="EB6" s="108" t="s">
        <v>551</v>
      </c>
      <c r="EC6" s="124">
        <v>0</v>
      </c>
      <c r="ED6" s="124">
        <v>0</v>
      </c>
      <c r="EE6" s="124">
        <v>0</v>
      </c>
      <c r="EF6" s="124">
        <v>0</v>
      </c>
      <c r="EG6" s="108">
        <v>0</v>
      </c>
      <c r="EH6" s="108">
        <v>0</v>
      </c>
      <c r="EI6" s="124">
        <v>0</v>
      </c>
      <c r="EJ6" s="108">
        <v>0</v>
      </c>
      <c r="EK6" s="124"/>
      <c r="EL6" s="124"/>
      <c r="EM6" s="124"/>
      <c r="EN6" s="124"/>
      <c r="EO6" s="108"/>
      <c r="EP6" s="108"/>
      <c r="EQ6" s="124"/>
      <c r="ER6" s="108"/>
      <c r="ES6" s="124"/>
      <c r="ET6" s="124"/>
      <c r="EU6" s="124"/>
      <c r="EV6" s="124"/>
      <c r="EW6" s="108"/>
      <c r="EX6" s="108"/>
      <c r="EY6" s="124"/>
      <c r="EZ6" s="108"/>
      <c r="FA6" s="124"/>
      <c r="FB6" s="124"/>
      <c r="FC6" s="124"/>
      <c r="FD6" s="144"/>
      <c r="FE6" s="144"/>
      <c r="FF6" s="144"/>
      <c r="FG6" s="144"/>
      <c r="FH6" s="145"/>
      <c r="FI6" s="146"/>
      <c r="FJ6" s="122"/>
      <c r="FK6" s="108"/>
      <c r="FL6" s="146"/>
      <c r="FM6" s="147"/>
      <c r="FN6" s="135" t="s">
        <v>129</v>
      </c>
      <c r="FO6" s="122" t="s">
        <v>130</v>
      </c>
      <c r="FP6" s="108" t="s">
        <v>130</v>
      </c>
      <c r="FQ6" s="124" t="s">
        <v>130</v>
      </c>
      <c r="FR6" s="152" t="s">
        <v>32</v>
      </c>
      <c r="FS6" s="108">
        <v>40744</v>
      </c>
      <c r="FT6" s="124">
        <f>$BT6*0.1</f>
        <v>0</v>
      </c>
      <c r="FU6" s="122" t="s">
        <v>35</v>
      </c>
      <c r="FV6" s="108">
        <v>40771</v>
      </c>
      <c r="FW6" s="140">
        <v>37221.19</v>
      </c>
      <c r="FX6" s="122"/>
      <c r="FY6" s="148"/>
      <c r="FZ6" s="146">
        <f>FI6*0.3</f>
        <v>0</v>
      </c>
      <c r="GA6" s="135" t="s">
        <v>131</v>
      </c>
      <c r="GB6" s="148"/>
      <c r="GC6" s="122">
        <f>FI6*0.1</f>
        <v>0</v>
      </c>
      <c r="GD6" s="135" t="s">
        <v>131</v>
      </c>
      <c r="GE6" s="148"/>
      <c r="GF6" s="122">
        <f>FI6*0.1</f>
        <v>0</v>
      </c>
      <c r="GG6" s="138">
        <f>ROUNDDOWN($CL6*0.25,0)</f>
        <v>0</v>
      </c>
      <c r="GH6" s="149">
        <v>40758</v>
      </c>
      <c r="GI6" s="138">
        <f>ROUNDDOWN($CL6*0.3,0)</f>
        <v>0</v>
      </c>
      <c r="GJ6" s="149">
        <v>40770</v>
      </c>
      <c r="GK6" s="138">
        <f>ROUNDDOWN($CL6*0.3,0)</f>
        <v>0</v>
      </c>
      <c r="GL6" s="149">
        <f t="shared" si="27"/>
        <v>40772</v>
      </c>
      <c r="GM6" s="138">
        <f t="shared" si="8"/>
        <v>0</v>
      </c>
      <c r="GN6" s="149">
        <f t="shared" si="28"/>
        <v>40779</v>
      </c>
      <c r="GO6" s="130">
        <f>(CL6)*0.3</f>
        <v>0</v>
      </c>
      <c r="GP6" s="149"/>
      <c r="GQ6" s="130">
        <f>(CL6)*0.5</f>
        <v>0</v>
      </c>
      <c r="GR6" s="149"/>
      <c r="GS6" s="130">
        <f>(CL6)*0.2</f>
        <v>0</v>
      </c>
      <c r="GT6" s="149"/>
      <c r="GU6" s="130">
        <f>(CK6)*0.3</f>
        <v>0</v>
      </c>
      <c r="GV6" s="149"/>
      <c r="GW6" s="130">
        <f>(CK6)*0.5</f>
        <v>0</v>
      </c>
      <c r="GX6" s="149"/>
      <c r="GY6" s="130">
        <f>(CK6)*0.2</f>
        <v>0</v>
      </c>
      <c r="GZ6" s="149"/>
      <c r="HJ6" s="150"/>
    </row>
    <row r="7" spans="1:227" s="121" customFormat="1" ht="57" customHeight="1" x14ac:dyDescent="0.15">
      <c r="A7" s="118">
        <v>5</v>
      </c>
      <c r="B7" s="262" t="s">
        <v>51</v>
      </c>
      <c r="C7" s="120" t="s">
        <v>318</v>
      </c>
      <c r="D7" s="235" t="s">
        <v>43</v>
      </c>
      <c r="E7" s="121" t="s">
        <v>17</v>
      </c>
      <c r="F7" s="122" t="s">
        <v>181</v>
      </c>
      <c r="G7" s="122" t="s">
        <v>299</v>
      </c>
      <c r="H7" s="264" t="s">
        <v>505</v>
      </c>
      <c r="I7" s="123" t="s">
        <v>505</v>
      </c>
      <c r="J7" s="252">
        <v>0</v>
      </c>
      <c r="K7" s="123" t="s">
        <v>505</v>
      </c>
      <c r="L7" s="123" t="s">
        <v>505</v>
      </c>
      <c r="M7" s="125" t="s">
        <v>266</v>
      </c>
      <c r="N7" s="123" t="str">
        <f>L7</f>
        <v>N/R</v>
      </c>
      <c r="O7" s="125" t="s">
        <v>267</v>
      </c>
      <c r="P7" s="125" t="s">
        <v>505</v>
      </c>
      <c r="Q7" s="125" t="s">
        <v>268</v>
      </c>
      <c r="R7" s="125" t="s">
        <v>505</v>
      </c>
      <c r="S7" s="125" t="s">
        <v>268</v>
      </c>
      <c r="T7" s="125" t="s">
        <v>505</v>
      </c>
      <c r="U7" s="125" t="s">
        <v>268</v>
      </c>
      <c r="V7" s="125" t="s">
        <v>505</v>
      </c>
      <c r="W7" s="125" t="s">
        <v>268</v>
      </c>
      <c r="X7" s="125" t="s">
        <v>505</v>
      </c>
      <c r="Y7" s="123" t="s">
        <v>525</v>
      </c>
      <c r="Z7" s="123" t="s">
        <v>534</v>
      </c>
      <c r="AA7" s="209">
        <v>40911</v>
      </c>
      <c r="AB7" s="209">
        <v>40956</v>
      </c>
      <c r="AC7" s="126">
        <v>46</v>
      </c>
      <c r="AD7" s="127" t="s">
        <v>203</v>
      </c>
      <c r="AE7" s="128">
        <v>200000</v>
      </c>
      <c r="AF7" s="121">
        <v>0</v>
      </c>
      <c r="AG7" s="121">
        <v>0</v>
      </c>
      <c r="AH7" s="121">
        <f t="shared" si="10"/>
        <v>0</v>
      </c>
      <c r="AI7" s="121" t="str">
        <f t="shared" si="11"/>
        <v>NO SE OTORGARA ANTICIPO</v>
      </c>
      <c r="AJ7" s="121" t="s">
        <v>205</v>
      </c>
      <c r="AK7" s="121" t="s">
        <v>489</v>
      </c>
      <c r="AL7" s="122" t="s">
        <v>511</v>
      </c>
      <c r="AM7" s="135" t="s">
        <v>556</v>
      </c>
      <c r="AN7" s="130"/>
      <c r="AO7" s="130">
        <f t="shared" si="12"/>
        <v>0</v>
      </c>
      <c r="AP7" s="130">
        <f t="shared" si="13"/>
        <v>0</v>
      </c>
      <c r="AQ7" s="122" t="s">
        <v>517</v>
      </c>
      <c r="AR7" s="122" t="s">
        <v>509</v>
      </c>
      <c r="AS7" s="133"/>
      <c r="AT7" s="130">
        <f t="shared" si="14"/>
        <v>0</v>
      </c>
      <c r="AU7" s="130">
        <f t="shared" si="15"/>
        <v>0</v>
      </c>
      <c r="AV7" s="122" t="s">
        <v>557</v>
      </c>
      <c r="AW7" s="151" t="s">
        <v>558</v>
      </c>
      <c r="AX7" s="134"/>
      <c r="AY7" s="130">
        <f t="shared" si="30"/>
        <v>0</v>
      </c>
      <c r="AZ7" s="130">
        <f t="shared" si="31"/>
        <v>0</v>
      </c>
      <c r="BA7" s="135" t="s">
        <v>542</v>
      </c>
      <c r="BB7" s="135" t="s">
        <v>543</v>
      </c>
      <c r="BC7" s="135" t="s">
        <v>559</v>
      </c>
      <c r="BD7" s="135" t="s">
        <v>559</v>
      </c>
      <c r="BE7" s="135" t="s">
        <v>560</v>
      </c>
      <c r="BF7" s="135" t="s">
        <v>561</v>
      </c>
      <c r="BG7" s="135" t="s">
        <v>562</v>
      </c>
      <c r="BH7" s="135" t="s">
        <v>562</v>
      </c>
      <c r="BI7" s="135"/>
      <c r="BJ7" s="135"/>
      <c r="BK7" s="135"/>
      <c r="BL7" s="135"/>
      <c r="BM7" s="135"/>
      <c r="BN7" s="135"/>
      <c r="BO7" s="135" t="str">
        <f t="shared" si="16"/>
        <v>LA CASA DEL PINTOR</v>
      </c>
      <c r="BP7" s="135" t="str">
        <f t="shared" si="16"/>
        <v>JOSE LUIS HIGAREDA SANCHEZ</v>
      </c>
      <c r="BR7" s="135" t="s">
        <v>444</v>
      </c>
      <c r="BS7" s="135" t="s">
        <v>440</v>
      </c>
      <c r="BT7" s="136">
        <f t="shared" si="32"/>
        <v>0</v>
      </c>
      <c r="BU7" s="137" t="s">
        <v>6</v>
      </c>
      <c r="BV7" s="135" t="s">
        <v>37</v>
      </c>
      <c r="BW7" s="122" t="s">
        <v>38</v>
      </c>
      <c r="BX7" s="135" t="s">
        <v>39</v>
      </c>
      <c r="BY7" s="232" t="s">
        <v>460</v>
      </c>
      <c r="BZ7" s="233" t="s">
        <v>461</v>
      </c>
      <c r="CA7" s="233" t="s">
        <v>462</v>
      </c>
      <c r="CB7" s="233" t="s">
        <v>463</v>
      </c>
      <c r="CC7" s="122">
        <v>2012</v>
      </c>
      <c r="CD7" s="122" t="s">
        <v>260</v>
      </c>
      <c r="CE7" s="122" t="s">
        <v>261</v>
      </c>
      <c r="CF7" s="122">
        <v>1</v>
      </c>
      <c r="CG7" s="122" t="s">
        <v>262</v>
      </c>
      <c r="CH7" s="122" t="s">
        <v>249</v>
      </c>
      <c r="CI7" s="122" t="s">
        <v>261</v>
      </c>
      <c r="CJ7" s="138">
        <f>SUM(CK7:CO7)</f>
        <v>401861</v>
      </c>
      <c r="CK7" s="139">
        <v>0</v>
      </c>
      <c r="CL7" s="138">
        <v>241116.59999999998</v>
      </c>
      <c r="CM7" s="138">
        <v>160744.40000000002</v>
      </c>
      <c r="CN7" s="138">
        <v>0</v>
      </c>
      <c r="CO7" s="138">
        <v>0</v>
      </c>
      <c r="CP7" s="140">
        <f>DN7</f>
        <v>399274.8</v>
      </c>
      <c r="CQ7" s="140"/>
      <c r="CR7" s="141">
        <f>CP7-CS7</f>
        <v>158160.79999999999</v>
      </c>
      <c r="CS7" s="141">
        <f>SUM(GG7+GI7+GK7+GM7)</f>
        <v>241114</v>
      </c>
      <c r="CT7" s="141">
        <f t="shared" si="0"/>
        <v>0</v>
      </c>
      <c r="CU7" s="141">
        <f t="shared" si="18"/>
        <v>0</v>
      </c>
      <c r="CV7" s="141">
        <f t="shared" si="19"/>
        <v>0</v>
      </c>
      <c r="CW7" s="140">
        <v>400</v>
      </c>
      <c r="CX7" s="122" t="s">
        <v>127</v>
      </c>
      <c r="CY7" s="142" t="str">
        <f t="shared" ref="CY7" si="33">ROUND(CZ7,0)&amp;" "&amp;DB7&amp;" "&amp;DC7</f>
        <v>626 M2 Pavimentacion de concreto hidraulico</v>
      </c>
      <c r="CZ7" s="116">
        <v>626.09</v>
      </c>
      <c r="DA7" s="116">
        <f t="shared" si="20"/>
        <v>626.09</v>
      </c>
      <c r="DB7" s="140" t="s">
        <v>270</v>
      </c>
      <c r="DC7" s="140" t="s">
        <v>320</v>
      </c>
      <c r="DD7" s="117">
        <v>40763</v>
      </c>
      <c r="DE7" s="117" t="str">
        <f t="shared" si="21"/>
        <v/>
      </c>
      <c r="DF7" s="117">
        <v>40764</v>
      </c>
      <c r="DG7" s="117">
        <f>DF7</f>
        <v>40764</v>
      </c>
      <c r="DH7" s="108">
        <v>40310</v>
      </c>
      <c r="DI7" s="122" t="s">
        <v>20</v>
      </c>
      <c r="DJ7" s="122" t="s">
        <v>21</v>
      </c>
      <c r="DK7" s="122" t="s">
        <v>22</v>
      </c>
      <c r="DL7" s="122" t="s">
        <v>23</v>
      </c>
      <c r="DM7" s="124">
        <f>DS7+SUM(DU7,EC7,EK7,ES7,FA7)</f>
        <v>397553.79</v>
      </c>
      <c r="DN7" s="124">
        <f>DS7+DU7+EC7+EK7+ES7+FA7+DO7</f>
        <v>399274.8</v>
      </c>
      <c r="DO7" s="124">
        <f>+DV7+ED7+EL7+ET7+FB7</f>
        <v>1721.01</v>
      </c>
      <c r="DP7" s="124">
        <f t="shared" si="2"/>
        <v>-397553.79</v>
      </c>
      <c r="DQ7" s="143"/>
      <c r="DR7" s="108"/>
      <c r="DS7" s="124">
        <f t="shared" si="3"/>
        <v>0</v>
      </c>
      <c r="DT7" s="140">
        <v>1</v>
      </c>
      <c r="DU7" s="124">
        <v>397553.79</v>
      </c>
      <c r="DV7" s="124">
        <v>1721.01</v>
      </c>
      <c r="DW7" s="124">
        <f>DU7*0</f>
        <v>0</v>
      </c>
      <c r="DX7" s="124" t="s">
        <v>31</v>
      </c>
      <c r="DY7" s="108">
        <v>40735</v>
      </c>
      <c r="DZ7" s="108">
        <v>40781</v>
      </c>
      <c r="EA7" s="140">
        <v>3506</v>
      </c>
      <c r="EB7" s="108">
        <v>40763</v>
      </c>
      <c r="EC7" s="124"/>
      <c r="ED7" s="124"/>
      <c r="EE7" s="124"/>
      <c r="EF7" s="124"/>
      <c r="EG7" s="108"/>
      <c r="EH7" s="108"/>
      <c r="EI7" s="124"/>
      <c r="EJ7" s="108"/>
      <c r="EK7" s="124"/>
      <c r="EL7" s="124"/>
      <c r="EM7" s="124"/>
      <c r="EN7" s="124"/>
      <c r="EO7" s="108"/>
      <c r="EP7" s="108"/>
      <c r="EQ7" s="124"/>
      <c r="ER7" s="108"/>
      <c r="ES7" s="124"/>
      <c r="ET7" s="124"/>
      <c r="EU7" s="124"/>
      <c r="EV7" s="124"/>
      <c r="EW7" s="108"/>
      <c r="EX7" s="108"/>
      <c r="EY7" s="124"/>
      <c r="EZ7" s="108"/>
      <c r="FA7" s="124"/>
      <c r="FB7" s="124"/>
      <c r="FC7" s="124"/>
      <c r="FD7" s="144"/>
      <c r="FE7" s="144"/>
      <c r="FF7" s="144"/>
      <c r="FG7" s="144"/>
      <c r="FH7" s="145"/>
      <c r="FI7" s="146"/>
      <c r="FJ7" s="122"/>
      <c r="FK7" s="108"/>
      <c r="FL7" s="146"/>
      <c r="FM7" s="147"/>
      <c r="FN7" s="135" t="s">
        <v>129</v>
      </c>
      <c r="FO7" s="122" t="s">
        <v>130</v>
      </c>
      <c r="FP7" s="108" t="s">
        <v>130</v>
      </c>
      <c r="FQ7" s="124" t="s">
        <v>130</v>
      </c>
      <c r="FR7" s="152" t="s">
        <v>33</v>
      </c>
      <c r="FS7" s="108">
        <v>40744</v>
      </c>
      <c r="FT7" s="124">
        <f>$BT7*0.1</f>
        <v>0</v>
      </c>
      <c r="FU7" s="122" t="s">
        <v>34</v>
      </c>
      <c r="FV7" s="108">
        <v>40771</v>
      </c>
      <c r="FW7" s="140">
        <v>39927.480000000003</v>
      </c>
      <c r="FX7" s="122"/>
      <c r="FY7" s="148"/>
      <c r="FZ7" s="146">
        <f t="shared" si="5"/>
        <v>0</v>
      </c>
      <c r="GA7" s="135" t="s">
        <v>131</v>
      </c>
      <c r="GB7" s="148"/>
      <c r="GC7" s="122">
        <f t="shared" si="6"/>
        <v>0</v>
      </c>
      <c r="GD7" s="135" t="s">
        <v>131</v>
      </c>
      <c r="GE7" s="148"/>
      <c r="GF7" s="122">
        <f t="shared" si="7"/>
        <v>0</v>
      </c>
      <c r="GG7" s="138">
        <f t="shared" si="24"/>
        <v>60279</v>
      </c>
      <c r="GH7" s="149">
        <v>40758</v>
      </c>
      <c r="GI7" s="138">
        <f t="shared" si="25"/>
        <v>72334</v>
      </c>
      <c r="GJ7" s="149">
        <v>40770</v>
      </c>
      <c r="GK7" s="138">
        <f t="shared" si="26"/>
        <v>72334</v>
      </c>
      <c r="GL7" s="149">
        <f t="shared" si="27"/>
        <v>40772</v>
      </c>
      <c r="GM7" s="138">
        <f t="shared" si="8"/>
        <v>36167</v>
      </c>
      <c r="GN7" s="149">
        <f t="shared" si="28"/>
        <v>40779</v>
      </c>
      <c r="GO7" s="130">
        <f>(CL7)*0.3</f>
        <v>72334.98</v>
      </c>
      <c r="GP7" s="149"/>
      <c r="GQ7" s="130">
        <f>(CL7)*0.5</f>
        <v>120558.29999999999</v>
      </c>
      <c r="GR7" s="149"/>
      <c r="GS7" s="130">
        <f t="shared" si="29"/>
        <v>48223.32</v>
      </c>
      <c r="GT7" s="149"/>
      <c r="GU7" s="130">
        <f>(CK7)*0.3</f>
        <v>0</v>
      </c>
      <c r="GV7" s="149"/>
      <c r="GW7" s="130">
        <f>(CK7)*0.5</f>
        <v>0</v>
      </c>
      <c r="GX7" s="149"/>
      <c r="GY7" s="130">
        <f>(CK7)*0.2</f>
        <v>0</v>
      </c>
      <c r="GZ7" s="149"/>
      <c r="HJ7" s="150"/>
    </row>
    <row r="8" spans="1:227" s="121" customFormat="1" ht="57" customHeight="1" x14ac:dyDescent="0.15">
      <c r="A8" s="118">
        <v>6</v>
      </c>
      <c r="B8" s="262" t="s">
        <v>464</v>
      </c>
      <c r="C8" s="120" t="s">
        <v>318</v>
      </c>
      <c r="D8" s="235" t="s">
        <v>465</v>
      </c>
      <c r="E8" s="121" t="s">
        <v>17</v>
      </c>
      <c r="F8" s="122" t="s">
        <v>181</v>
      </c>
      <c r="G8" s="122" t="s">
        <v>299</v>
      </c>
      <c r="H8" s="264" t="s">
        <v>505</v>
      </c>
      <c r="I8" s="123" t="s">
        <v>505</v>
      </c>
      <c r="J8" s="124">
        <v>0</v>
      </c>
      <c r="K8" s="123" t="s">
        <v>505</v>
      </c>
      <c r="L8" s="123" t="s">
        <v>505</v>
      </c>
      <c r="M8" s="125"/>
      <c r="N8" s="123" t="str">
        <f t="shared" ref="N8:N10" si="34">L8</f>
        <v>N/R</v>
      </c>
      <c r="O8" s="125"/>
      <c r="P8" s="125" t="s">
        <v>505</v>
      </c>
      <c r="Q8" s="125"/>
      <c r="R8" s="125" t="s">
        <v>505</v>
      </c>
      <c r="S8" s="125"/>
      <c r="T8" s="125" t="s">
        <v>505</v>
      </c>
      <c r="U8" s="125"/>
      <c r="V8" s="125" t="s">
        <v>505</v>
      </c>
      <c r="W8" s="125"/>
      <c r="X8" s="125" t="s">
        <v>505</v>
      </c>
      <c r="Y8" s="123" t="s">
        <v>525</v>
      </c>
      <c r="Z8" s="123" t="s">
        <v>534</v>
      </c>
      <c r="AA8" s="209">
        <v>40938</v>
      </c>
      <c r="AB8" s="209">
        <v>40978</v>
      </c>
      <c r="AC8" s="126">
        <v>40</v>
      </c>
      <c r="AD8" s="127" t="s">
        <v>554</v>
      </c>
      <c r="AE8" s="128">
        <v>200000</v>
      </c>
      <c r="AF8" s="121">
        <v>0</v>
      </c>
      <c r="AG8" s="121">
        <v>0</v>
      </c>
      <c r="AH8" s="121">
        <f t="shared" ref="AH8" si="35">AF8+AG8</f>
        <v>0</v>
      </c>
      <c r="AI8" s="121" t="str">
        <f t="shared" ref="AI8" si="36">IF(AH8&gt;0,"por lo que se otorgará un anticipo del " &amp;AH8  &amp;"%", "NO SE OTORGARA ANTICIPO")</f>
        <v>NO SE OTORGARA ANTICIPO</v>
      </c>
      <c r="AJ8" s="121" t="s">
        <v>555</v>
      </c>
      <c r="AK8" s="121" t="s">
        <v>489</v>
      </c>
      <c r="AL8" s="122"/>
      <c r="AM8" s="135"/>
      <c r="AN8" s="130"/>
      <c r="AO8" s="130"/>
      <c r="AP8" s="130"/>
      <c r="AQ8" s="122"/>
      <c r="AR8" s="122"/>
      <c r="AS8" s="133"/>
      <c r="AT8" s="130"/>
      <c r="AU8" s="130"/>
      <c r="AV8" s="122"/>
      <c r="AW8" s="151"/>
      <c r="AX8" s="134"/>
      <c r="AY8" s="130"/>
      <c r="AZ8" s="130"/>
      <c r="BA8" s="135"/>
      <c r="BB8" s="135"/>
      <c r="BC8" s="135"/>
      <c r="BD8" s="135"/>
      <c r="BE8" s="135"/>
      <c r="BF8" s="135"/>
      <c r="BG8" s="135"/>
      <c r="BH8" s="135"/>
      <c r="BI8" s="135"/>
      <c r="BJ8" s="135"/>
      <c r="BK8" s="135"/>
      <c r="BL8" s="135"/>
      <c r="BM8" s="135"/>
      <c r="BN8" s="135"/>
      <c r="BO8" s="135"/>
      <c r="BP8" s="135"/>
      <c r="BR8" s="135"/>
      <c r="BS8" s="135"/>
      <c r="BT8" s="136"/>
      <c r="BU8" s="137"/>
      <c r="BV8" s="135"/>
      <c r="BW8" s="122"/>
      <c r="BX8" s="135"/>
      <c r="BY8" s="232" t="s">
        <v>460</v>
      </c>
      <c r="BZ8" s="233" t="s">
        <v>461</v>
      </c>
      <c r="CA8" s="233" t="s">
        <v>462</v>
      </c>
      <c r="CB8" s="233" t="s">
        <v>463</v>
      </c>
      <c r="CC8" s="122"/>
      <c r="CD8" s="122"/>
      <c r="CE8" s="122"/>
      <c r="CF8" s="122"/>
      <c r="CG8" s="122"/>
      <c r="CH8" s="122"/>
      <c r="CI8" s="122"/>
      <c r="CJ8" s="138"/>
      <c r="CK8" s="139"/>
      <c r="CL8" s="138"/>
      <c r="CM8" s="138"/>
      <c r="CN8" s="138"/>
      <c r="CO8" s="138"/>
      <c r="CP8" s="140"/>
      <c r="CQ8" s="140"/>
      <c r="CR8" s="141"/>
      <c r="CS8" s="141"/>
      <c r="CT8" s="141"/>
      <c r="CU8" s="141"/>
      <c r="CV8" s="141"/>
      <c r="CW8" s="140"/>
      <c r="CX8" s="122"/>
      <c r="CY8" s="142"/>
      <c r="CZ8" s="116"/>
      <c r="DA8" s="116"/>
      <c r="DB8" s="140"/>
      <c r="DC8" s="140"/>
      <c r="DD8" s="117"/>
      <c r="DE8" s="117"/>
      <c r="DF8" s="117"/>
      <c r="DG8" s="117"/>
      <c r="DH8" s="108"/>
      <c r="DI8" s="122"/>
      <c r="DJ8" s="122"/>
      <c r="DK8" s="122"/>
      <c r="DL8" s="122"/>
      <c r="DM8" s="124"/>
      <c r="DN8" s="124"/>
      <c r="DO8" s="124"/>
      <c r="DP8" s="124"/>
      <c r="DQ8" s="143"/>
      <c r="DR8" s="108"/>
      <c r="DS8" s="124"/>
      <c r="DT8" s="140"/>
      <c r="DU8" s="124"/>
      <c r="DV8" s="124"/>
      <c r="DW8" s="124"/>
      <c r="DX8" s="124"/>
      <c r="DY8" s="108"/>
      <c r="DZ8" s="108"/>
      <c r="EA8" s="140"/>
      <c r="EB8" s="108"/>
      <c r="EC8" s="124"/>
      <c r="ED8" s="124"/>
      <c r="EE8" s="124"/>
      <c r="EF8" s="124"/>
      <c r="EG8" s="108"/>
      <c r="EH8" s="108"/>
      <c r="EI8" s="124"/>
      <c r="EJ8" s="108"/>
      <c r="EK8" s="124"/>
      <c r="EL8" s="124"/>
      <c r="EM8" s="124"/>
      <c r="EN8" s="124"/>
      <c r="EO8" s="108"/>
      <c r="EP8" s="108"/>
      <c r="EQ8" s="124"/>
      <c r="ER8" s="108"/>
      <c r="ES8" s="124"/>
      <c r="ET8" s="124"/>
      <c r="EU8" s="124"/>
      <c r="EV8" s="124"/>
      <c r="EW8" s="108"/>
      <c r="EX8" s="108"/>
      <c r="EY8" s="124"/>
      <c r="EZ8" s="108"/>
      <c r="FA8" s="124"/>
      <c r="FB8" s="124"/>
      <c r="FC8" s="124"/>
      <c r="FD8" s="144"/>
      <c r="FE8" s="144"/>
      <c r="FF8" s="144"/>
      <c r="FG8" s="144"/>
      <c r="FH8" s="145"/>
      <c r="FI8" s="146"/>
      <c r="FJ8" s="122"/>
      <c r="FK8" s="108"/>
      <c r="FL8" s="146"/>
      <c r="FM8" s="147"/>
      <c r="FN8" s="135"/>
      <c r="FO8" s="122"/>
      <c r="FP8" s="108"/>
      <c r="FQ8" s="124"/>
      <c r="FR8" s="152"/>
      <c r="FS8" s="108"/>
      <c r="FT8" s="124"/>
      <c r="FU8" s="122"/>
      <c r="FV8" s="108"/>
      <c r="FW8" s="140"/>
      <c r="FX8" s="122"/>
      <c r="FY8" s="148"/>
      <c r="FZ8" s="146"/>
      <c r="GA8" s="135"/>
      <c r="GB8" s="148"/>
      <c r="GC8" s="122"/>
      <c r="GD8" s="135"/>
      <c r="GE8" s="148"/>
      <c r="GF8" s="122"/>
      <c r="GG8" s="138"/>
      <c r="GH8" s="149"/>
      <c r="GI8" s="138"/>
      <c r="GJ8" s="149"/>
      <c r="GK8" s="138"/>
      <c r="GL8" s="149"/>
      <c r="GM8" s="138"/>
      <c r="GN8" s="149"/>
      <c r="GO8" s="130"/>
      <c r="GP8" s="149"/>
      <c r="GQ8" s="130"/>
      <c r="GR8" s="149"/>
      <c r="GS8" s="130"/>
      <c r="GT8" s="149"/>
      <c r="GU8" s="130"/>
      <c r="GV8" s="149"/>
      <c r="GW8" s="130"/>
      <c r="GX8" s="149"/>
      <c r="GY8" s="130"/>
      <c r="GZ8" s="149"/>
      <c r="HJ8" s="150"/>
    </row>
    <row r="9" spans="1:227" s="121" customFormat="1" ht="57" customHeight="1" x14ac:dyDescent="0.15">
      <c r="A9" s="118">
        <v>7</v>
      </c>
      <c r="B9" s="262" t="s">
        <v>466</v>
      </c>
      <c r="C9" s="120" t="s">
        <v>318</v>
      </c>
      <c r="D9" s="235" t="s">
        <v>467</v>
      </c>
      <c r="E9" s="121" t="s">
        <v>17</v>
      </c>
      <c r="F9" s="122" t="s">
        <v>181</v>
      </c>
      <c r="G9" s="122" t="s">
        <v>299</v>
      </c>
      <c r="H9" s="264" t="s">
        <v>505</v>
      </c>
      <c r="I9" s="123" t="s">
        <v>505</v>
      </c>
      <c r="J9" s="124">
        <v>0</v>
      </c>
      <c r="K9" s="123" t="s">
        <v>505</v>
      </c>
      <c r="L9" s="123" t="s">
        <v>505</v>
      </c>
      <c r="M9" s="125"/>
      <c r="N9" s="123" t="str">
        <f t="shared" si="34"/>
        <v>N/R</v>
      </c>
      <c r="O9" s="125"/>
      <c r="P9" s="125" t="s">
        <v>505</v>
      </c>
      <c r="Q9" s="125"/>
      <c r="R9" s="125" t="s">
        <v>505</v>
      </c>
      <c r="S9" s="125"/>
      <c r="T9" s="125" t="s">
        <v>505</v>
      </c>
      <c r="U9" s="125"/>
      <c r="V9" s="125" t="s">
        <v>505</v>
      </c>
      <c r="W9" s="125"/>
      <c r="X9" s="125" t="s">
        <v>505</v>
      </c>
      <c r="Y9" s="123" t="s">
        <v>525</v>
      </c>
      <c r="Z9" s="123" t="s">
        <v>534</v>
      </c>
      <c r="AA9" s="209"/>
      <c r="AB9" s="209"/>
      <c r="AC9" s="126"/>
      <c r="AD9" s="127"/>
      <c r="AE9" s="128"/>
      <c r="AL9" s="122"/>
      <c r="AM9" s="135"/>
      <c r="AN9" s="130"/>
      <c r="AO9" s="130"/>
      <c r="AP9" s="130"/>
      <c r="AQ9" s="122"/>
      <c r="AR9" s="122"/>
      <c r="AS9" s="133"/>
      <c r="AT9" s="130"/>
      <c r="AU9" s="130"/>
      <c r="AV9" s="122"/>
      <c r="AW9" s="151"/>
      <c r="AX9" s="134"/>
      <c r="AY9" s="130"/>
      <c r="AZ9" s="130"/>
      <c r="BA9" s="135"/>
      <c r="BB9" s="135"/>
      <c r="BC9" s="135"/>
      <c r="BD9" s="135"/>
      <c r="BE9" s="135"/>
      <c r="BF9" s="135"/>
      <c r="BG9" s="135"/>
      <c r="BH9" s="135"/>
      <c r="BI9" s="135"/>
      <c r="BJ9" s="135"/>
      <c r="BK9" s="135"/>
      <c r="BL9" s="135"/>
      <c r="BM9" s="135"/>
      <c r="BN9" s="135"/>
      <c r="BO9" s="135"/>
      <c r="BP9" s="135"/>
      <c r="BR9" s="135"/>
      <c r="BS9" s="135"/>
      <c r="BT9" s="136"/>
      <c r="BU9" s="137"/>
      <c r="BV9" s="135"/>
      <c r="BW9" s="122"/>
      <c r="BX9" s="135"/>
      <c r="BY9" s="232" t="s">
        <v>460</v>
      </c>
      <c r="BZ9" s="233" t="s">
        <v>461</v>
      </c>
      <c r="CA9" s="233" t="s">
        <v>462</v>
      </c>
      <c r="CB9" s="233" t="s">
        <v>463</v>
      </c>
      <c r="CC9" s="122"/>
      <c r="CD9" s="122"/>
      <c r="CE9" s="122"/>
      <c r="CF9" s="122"/>
      <c r="CG9" s="122"/>
      <c r="CH9" s="122"/>
      <c r="CI9" s="122"/>
      <c r="CJ9" s="138"/>
      <c r="CK9" s="139"/>
      <c r="CL9" s="138"/>
      <c r="CM9" s="138"/>
      <c r="CN9" s="138"/>
      <c r="CO9" s="138"/>
      <c r="CP9" s="140"/>
      <c r="CQ9" s="140"/>
      <c r="CR9" s="141"/>
      <c r="CS9" s="141"/>
      <c r="CT9" s="141"/>
      <c r="CU9" s="141"/>
      <c r="CV9" s="141"/>
      <c r="CW9" s="140"/>
      <c r="CX9" s="122"/>
      <c r="CY9" s="142"/>
      <c r="CZ9" s="116"/>
      <c r="DA9" s="116"/>
      <c r="DB9" s="140"/>
      <c r="DC9" s="140"/>
      <c r="DD9" s="117"/>
      <c r="DE9" s="117"/>
      <c r="DF9" s="117"/>
      <c r="DG9" s="117"/>
      <c r="DH9" s="108"/>
      <c r="DI9" s="122"/>
      <c r="DJ9" s="122"/>
      <c r="DK9" s="122"/>
      <c r="DL9" s="122"/>
      <c r="DM9" s="124"/>
      <c r="DN9" s="124"/>
      <c r="DO9" s="124"/>
      <c r="DP9" s="124"/>
      <c r="DQ9" s="143"/>
      <c r="DR9" s="108"/>
      <c r="DS9" s="124"/>
      <c r="DT9" s="140"/>
      <c r="DU9" s="124"/>
      <c r="DV9" s="124"/>
      <c r="DW9" s="124"/>
      <c r="DX9" s="124"/>
      <c r="DY9" s="108"/>
      <c r="DZ9" s="108"/>
      <c r="EA9" s="140"/>
      <c r="EB9" s="108"/>
      <c r="EC9" s="124"/>
      <c r="ED9" s="124"/>
      <c r="EE9" s="124"/>
      <c r="EF9" s="124"/>
      <c r="EG9" s="108"/>
      <c r="EH9" s="108"/>
      <c r="EI9" s="124"/>
      <c r="EJ9" s="108"/>
      <c r="EK9" s="124"/>
      <c r="EL9" s="124"/>
      <c r="EM9" s="124"/>
      <c r="EN9" s="124"/>
      <c r="EO9" s="108"/>
      <c r="EP9" s="108"/>
      <c r="EQ9" s="124"/>
      <c r="ER9" s="108"/>
      <c r="ES9" s="124"/>
      <c r="ET9" s="124"/>
      <c r="EU9" s="124"/>
      <c r="EV9" s="124"/>
      <c r="EW9" s="108"/>
      <c r="EX9" s="108"/>
      <c r="EY9" s="124"/>
      <c r="EZ9" s="108"/>
      <c r="FA9" s="124"/>
      <c r="FB9" s="124"/>
      <c r="FC9" s="124"/>
      <c r="FD9" s="144"/>
      <c r="FE9" s="144"/>
      <c r="FF9" s="144"/>
      <c r="FG9" s="144"/>
      <c r="FH9" s="145"/>
      <c r="FI9" s="146"/>
      <c r="FJ9" s="122"/>
      <c r="FK9" s="108"/>
      <c r="FL9" s="146"/>
      <c r="FM9" s="147"/>
      <c r="FN9" s="135"/>
      <c r="FO9" s="122"/>
      <c r="FP9" s="108"/>
      <c r="FQ9" s="124"/>
      <c r="FR9" s="152"/>
      <c r="FS9" s="108"/>
      <c r="FT9" s="124"/>
      <c r="FU9" s="122"/>
      <c r="FV9" s="108"/>
      <c r="FW9" s="140"/>
      <c r="FX9" s="122"/>
      <c r="FY9" s="148"/>
      <c r="FZ9" s="146"/>
      <c r="GA9" s="135"/>
      <c r="GB9" s="148"/>
      <c r="GC9" s="122"/>
      <c r="GD9" s="135"/>
      <c r="GE9" s="148"/>
      <c r="GF9" s="122"/>
      <c r="GG9" s="138"/>
      <c r="GH9" s="149"/>
      <c r="GI9" s="138"/>
      <c r="GJ9" s="149"/>
      <c r="GK9" s="138"/>
      <c r="GL9" s="149"/>
      <c r="GM9" s="138"/>
      <c r="GN9" s="149"/>
      <c r="GO9" s="130"/>
      <c r="GP9" s="149"/>
      <c r="GQ9" s="130"/>
      <c r="GR9" s="149"/>
      <c r="GS9" s="130"/>
      <c r="GT9" s="149"/>
      <c r="GU9" s="130"/>
      <c r="GV9" s="149"/>
      <c r="GW9" s="130"/>
      <c r="GX9" s="149"/>
      <c r="GY9" s="130"/>
      <c r="GZ9" s="149"/>
      <c r="HJ9" s="150"/>
    </row>
    <row r="10" spans="1:227" s="121" customFormat="1" ht="57" customHeight="1" x14ac:dyDescent="0.15">
      <c r="A10" s="118">
        <v>8</v>
      </c>
      <c r="B10" s="262" t="s">
        <v>468</v>
      </c>
      <c r="C10" s="120" t="s">
        <v>318</v>
      </c>
      <c r="D10" s="235" t="s">
        <v>467</v>
      </c>
      <c r="E10" s="121" t="s">
        <v>17</v>
      </c>
      <c r="F10" s="122" t="s">
        <v>181</v>
      </c>
      <c r="G10" s="122" t="s">
        <v>299</v>
      </c>
      <c r="H10" s="264" t="s">
        <v>552</v>
      </c>
      <c r="I10" s="123" t="s">
        <v>505</v>
      </c>
      <c r="J10" s="124">
        <v>0</v>
      </c>
      <c r="K10" s="123" t="s">
        <v>505</v>
      </c>
      <c r="L10" s="123" t="s">
        <v>505</v>
      </c>
      <c r="M10" s="125"/>
      <c r="N10" s="123" t="str">
        <f t="shared" si="34"/>
        <v>N/R</v>
      </c>
      <c r="O10" s="125"/>
      <c r="P10" s="125" t="s">
        <v>505</v>
      </c>
      <c r="Q10" s="125"/>
      <c r="R10" s="125" t="s">
        <v>505</v>
      </c>
      <c r="S10" s="125"/>
      <c r="T10" s="125" t="s">
        <v>505</v>
      </c>
      <c r="U10" s="125"/>
      <c r="V10" s="125" t="s">
        <v>505</v>
      </c>
      <c r="W10" s="125"/>
      <c r="X10" s="125" t="s">
        <v>505</v>
      </c>
      <c r="Y10" s="123" t="s">
        <v>525</v>
      </c>
      <c r="Z10" s="123" t="s">
        <v>534</v>
      </c>
      <c r="AA10" s="209">
        <v>40910</v>
      </c>
      <c r="AB10" s="209" t="s">
        <v>553</v>
      </c>
      <c r="AC10" s="126"/>
      <c r="AD10" s="127"/>
      <c r="AE10" s="128"/>
      <c r="AL10" s="122"/>
      <c r="AM10" s="135"/>
      <c r="AN10" s="130"/>
      <c r="AO10" s="130"/>
      <c r="AP10" s="130"/>
      <c r="AQ10" s="122"/>
      <c r="AR10" s="122"/>
      <c r="AS10" s="133"/>
      <c r="AT10" s="130"/>
      <c r="AU10" s="130"/>
      <c r="AV10" s="122"/>
      <c r="AW10" s="151"/>
      <c r="AX10" s="134"/>
      <c r="AY10" s="130"/>
      <c r="AZ10" s="130"/>
      <c r="BA10" s="135"/>
      <c r="BB10" s="135"/>
      <c r="BC10" s="135"/>
      <c r="BD10" s="135"/>
      <c r="BE10" s="135"/>
      <c r="BF10" s="135"/>
      <c r="BG10" s="135"/>
      <c r="BH10" s="135"/>
      <c r="BI10" s="135"/>
      <c r="BJ10" s="135"/>
      <c r="BK10" s="135"/>
      <c r="BL10" s="135"/>
      <c r="BM10" s="135"/>
      <c r="BN10" s="135"/>
      <c r="BO10" s="135"/>
      <c r="BP10" s="135"/>
      <c r="BR10" s="135"/>
      <c r="BS10" s="135"/>
      <c r="BT10" s="136"/>
      <c r="BU10" s="137"/>
      <c r="BV10" s="135"/>
      <c r="BW10" s="122"/>
      <c r="BX10" s="135"/>
      <c r="BY10" s="232" t="s">
        <v>460</v>
      </c>
      <c r="BZ10" s="233" t="s">
        <v>461</v>
      </c>
      <c r="CA10" s="233" t="s">
        <v>462</v>
      </c>
      <c r="CB10" s="233" t="s">
        <v>463</v>
      </c>
      <c r="CC10" s="122"/>
      <c r="CD10" s="122"/>
      <c r="CE10" s="122"/>
      <c r="CF10" s="122"/>
      <c r="CG10" s="122"/>
      <c r="CH10" s="122"/>
      <c r="CI10" s="122"/>
      <c r="CJ10" s="138"/>
      <c r="CK10" s="139"/>
      <c r="CL10" s="138"/>
      <c r="CM10" s="138"/>
      <c r="CN10" s="138"/>
      <c r="CO10" s="138"/>
      <c r="CP10" s="140"/>
      <c r="CQ10" s="140"/>
      <c r="CR10" s="141"/>
      <c r="CS10" s="141"/>
      <c r="CT10" s="141"/>
      <c r="CU10" s="141"/>
      <c r="CV10" s="141"/>
      <c r="CW10" s="140"/>
      <c r="CX10" s="122"/>
      <c r="CY10" s="142"/>
      <c r="CZ10" s="116"/>
      <c r="DA10" s="116"/>
      <c r="DB10" s="140"/>
      <c r="DC10" s="140"/>
      <c r="DD10" s="117"/>
      <c r="DE10" s="117"/>
      <c r="DF10" s="117"/>
      <c r="DG10" s="117"/>
      <c r="DH10" s="108"/>
      <c r="DI10" s="122"/>
      <c r="DJ10" s="122"/>
      <c r="DK10" s="122"/>
      <c r="DL10" s="122"/>
      <c r="DM10" s="124"/>
      <c r="DN10" s="124"/>
      <c r="DO10" s="124"/>
      <c r="DP10" s="124"/>
      <c r="DQ10" s="143"/>
      <c r="DR10" s="108"/>
      <c r="DS10" s="124"/>
      <c r="DT10" s="140"/>
      <c r="DU10" s="124"/>
      <c r="DV10" s="124"/>
      <c r="DW10" s="124"/>
      <c r="DX10" s="124"/>
      <c r="DY10" s="108"/>
      <c r="DZ10" s="108"/>
      <c r="EA10" s="140"/>
      <c r="EB10" s="108"/>
      <c r="EC10" s="124"/>
      <c r="ED10" s="124"/>
      <c r="EE10" s="124"/>
      <c r="EF10" s="124"/>
      <c r="EG10" s="108"/>
      <c r="EH10" s="108"/>
      <c r="EI10" s="124"/>
      <c r="EJ10" s="108"/>
      <c r="EK10" s="124"/>
      <c r="EL10" s="124"/>
      <c r="EM10" s="124"/>
      <c r="EN10" s="124"/>
      <c r="EO10" s="108"/>
      <c r="EP10" s="108"/>
      <c r="EQ10" s="124"/>
      <c r="ER10" s="108"/>
      <c r="ES10" s="124"/>
      <c r="ET10" s="124"/>
      <c r="EU10" s="124"/>
      <c r="EV10" s="124"/>
      <c r="EW10" s="108"/>
      <c r="EX10" s="108"/>
      <c r="EY10" s="124"/>
      <c r="EZ10" s="108"/>
      <c r="FA10" s="124"/>
      <c r="FB10" s="124"/>
      <c r="FC10" s="124"/>
      <c r="FD10" s="144"/>
      <c r="FE10" s="144"/>
      <c r="FF10" s="144"/>
      <c r="FG10" s="144"/>
      <c r="FH10" s="145"/>
      <c r="FI10" s="146"/>
      <c r="FJ10" s="122"/>
      <c r="FK10" s="108"/>
      <c r="FL10" s="146"/>
      <c r="FM10" s="147"/>
      <c r="FN10" s="135"/>
      <c r="FO10" s="122"/>
      <c r="FP10" s="108"/>
      <c r="FQ10" s="124"/>
      <c r="FR10" s="152"/>
      <c r="FS10" s="108"/>
      <c r="FT10" s="124"/>
      <c r="FU10" s="122"/>
      <c r="FV10" s="108"/>
      <c r="FW10" s="140"/>
      <c r="FX10" s="122"/>
      <c r="FY10" s="148"/>
      <c r="FZ10" s="146"/>
      <c r="GA10" s="135"/>
      <c r="GB10" s="148"/>
      <c r="GC10" s="122"/>
      <c r="GD10" s="135"/>
      <c r="GE10" s="148"/>
      <c r="GF10" s="122"/>
      <c r="GG10" s="138"/>
      <c r="GH10" s="149"/>
      <c r="GI10" s="138"/>
      <c r="GJ10" s="149"/>
      <c r="GK10" s="138"/>
      <c r="GL10" s="149"/>
      <c r="GM10" s="138"/>
      <c r="GN10" s="149"/>
      <c r="GO10" s="130"/>
      <c r="GP10" s="149"/>
      <c r="GQ10" s="130"/>
      <c r="GR10" s="149"/>
      <c r="GS10" s="130"/>
      <c r="GT10" s="149"/>
      <c r="GU10" s="130"/>
      <c r="GV10" s="149"/>
      <c r="GW10" s="130"/>
      <c r="GX10" s="149"/>
      <c r="GY10" s="130"/>
      <c r="GZ10" s="149"/>
      <c r="HJ10" s="150"/>
    </row>
    <row r="11" spans="1:227" s="121" customFormat="1" ht="57" customHeight="1" x14ac:dyDescent="0.15">
      <c r="A11" s="118"/>
      <c r="B11" s="234" t="s">
        <v>470</v>
      </c>
      <c r="C11" s="235"/>
      <c r="D11" s="235"/>
      <c r="E11" s="236"/>
      <c r="F11" s="237"/>
      <c r="G11" s="237"/>
      <c r="H11" s="264"/>
      <c r="I11" s="123"/>
      <c r="J11" s="124"/>
      <c r="K11" s="123"/>
      <c r="L11" s="123"/>
      <c r="M11" s="125"/>
      <c r="N11" s="123"/>
      <c r="O11" s="125"/>
      <c r="P11" s="123"/>
      <c r="Q11" s="125"/>
      <c r="R11" s="123"/>
      <c r="S11" s="125"/>
      <c r="T11" s="123"/>
      <c r="U11" s="125"/>
      <c r="V11" s="123"/>
      <c r="W11" s="125"/>
      <c r="X11" s="123"/>
      <c r="Y11" s="123"/>
      <c r="Z11" s="123"/>
      <c r="AA11" s="209"/>
      <c r="AB11" s="209"/>
      <c r="AC11" s="126"/>
      <c r="AD11" s="127"/>
      <c r="AE11" s="128"/>
      <c r="AL11" s="122"/>
      <c r="AM11" s="135"/>
      <c r="AN11" s="130"/>
      <c r="AO11" s="130"/>
      <c r="AP11" s="130"/>
      <c r="AQ11" s="122"/>
      <c r="AR11" s="122"/>
      <c r="AS11" s="133"/>
      <c r="AT11" s="130"/>
      <c r="AU11" s="130"/>
      <c r="AV11" s="122"/>
      <c r="AW11" s="151"/>
      <c r="AX11" s="134"/>
      <c r="AY11" s="130"/>
      <c r="AZ11" s="130"/>
      <c r="BA11" s="135"/>
      <c r="BB11" s="135"/>
      <c r="BC11" s="135"/>
      <c r="BD11" s="135"/>
      <c r="BE11" s="135"/>
      <c r="BF11" s="135"/>
      <c r="BG11" s="135"/>
      <c r="BH11" s="135"/>
      <c r="BI11" s="135"/>
      <c r="BJ11" s="135"/>
      <c r="BK11" s="135"/>
      <c r="BL11" s="135"/>
      <c r="BM11" s="135"/>
      <c r="BN11" s="135"/>
      <c r="BO11" s="135"/>
      <c r="BP11" s="135"/>
      <c r="BR11" s="135"/>
      <c r="BS11" s="135"/>
      <c r="BT11" s="136"/>
      <c r="BU11" s="137"/>
      <c r="BV11" s="135"/>
      <c r="BW11" s="122"/>
      <c r="BX11" s="135"/>
      <c r="BY11" s="232" t="s">
        <v>460</v>
      </c>
      <c r="BZ11" s="233" t="s">
        <v>461</v>
      </c>
      <c r="CA11" s="233" t="s">
        <v>462</v>
      </c>
      <c r="CB11" s="233" t="s">
        <v>463</v>
      </c>
      <c r="CC11" s="122"/>
      <c r="CD11" s="122"/>
      <c r="CE11" s="122"/>
      <c r="CF11" s="122"/>
      <c r="CG11" s="122"/>
      <c r="CH11" s="122"/>
      <c r="CI11" s="122"/>
      <c r="CJ11" s="138"/>
      <c r="CK11" s="139"/>
      <c r="CL11" s="138"/>
      <c r="CM11" s="138"/>
      <c r="CN11" s="138"/>
      <c r="CO11" s="138"/>
      <c r="CP11" s="140"/>
      <c r="CQ11" s="140"/>
      <c r="CR11" s="141"/>
      <c r="CS11" s="141"/>
      <c r="CT11" s="141"/>
      <c r="CU11" s="141"/>
      <c r="CV11" s="141"/>
      <c r="CW11" s="140"/>
      <c r="CX11" s="122"/>
      <c r="CY11" s="142"/>
      <c r="CZ11" s="116"/>
      <c r="DA11" s="116"/>
      <c r="DB11" s="140"/>
      <c r="DC11" s="140"/>
      <c r="DD11" s="117"/>
      <c r="DE11" s="117"/>
      <c r="DF11" s="117"/>
      <c r="DG11" s="117"/>
      <c r="DH11" s="108"/>
      <c r="DI11" s="122"/>
      <c r="DJ11" s="122"/>
      <c r="DK11" s="122"/>
      <c r="DL11" s="122"/>
      <c r="DM11" s="124"/>
      <c r="DN11" s="124"/>
      <c r="DO11" s="124"/>
      <c r="DP11" s="124"/>
      <c r="DQ11" s="143"/>
      <c r="DR11" s="108"/>
      <c r="DS11" s="124"/>
      <c r="DT11" s="140"/>
      <c r="DU11" s="124"/>
      <c r="DV11" s="124"/>
      <c r="DW11" s="124"/>
      <c r="DX11" s="124"/>
      <c r="DY11" s="108"/>
      <c r="DZ11" s="108"/>
      <c r="EA11" s="140"/>
      <c r="EB11" s="108"/>
      <c r="EC11" s="124"/>
      <c r="ED11" s="124"/>
      <c r="EE11" s="124"/>
      <c r="EF11" s="124"/>
      <c r="EG11" s="108"/>
      <c r="EH11" s="108"/>
      <c r="EI11" s="124"/>
      <c r="EJ11" s="108"/>
      <c r="EK11" s="124"/>
      <c r="EL11" s="124"/>
      <c r="EM11" s="124"/>
      <c r="EN11" s="124"/>
      <c r="EO11" s="108"/>
      <c r="EP11" s="108"/>
      <c r="EQ11" s="124"/>
      <c r="ER11" s="108"/>
      <c r="ES11" s="124"/>
      <c r="ET11" s="124"/>
      <c r="EU11" s="124"/>
      <c r="EV11" s="124"/>
      <c r="EW11" s="108"/>
      <c r="EX11" s="108"/>
      <c r="EY11" s="124"/>
      <c r="EZ11" s="108"/>
      <c r="FA11" s="124"/>
      <c r="FB11" s="124"/>
      <c r="FC11" s="124"/>
      <c r="FD11" s="144"/>
      <c r="FE11" s="144"/>
      <c r="FF11" s="144"/>
      <c r="FG11" s="144"/>
      <c r="FH11" s="145"/>
      <c r="FI11" s="146"/>
      <c r="FJ11" s="122"/>
      <c r="FK11" s="108"/>
      <c r="FL11" s="146"/>
      <c r="FM11" s="147"/>
      <c r="FN11" s="135"/>
      <c r="FO11" s="122"/>
      <c r="FP11" s="108"/>
      <c r="FQ11" s="124"/>
      <c r="FR11" s="152"/>
      <c r="FS11" s="108"/>
      <c r="FT11" s="124"/>
      <c r="FU11" s="122"/>
      <c r="FV11" s="108"/>
      <c r="FW11" s="140"/>
      <c r="FX11" s="122"/>
      <c r="FY11" s="148"/>
      <c r="FZ11" s="146"/>
      <c r="GA11" s="135"/>
      <c r="GB11" s="148"/>
      <c r="GC11" s="122"/>
      <c r="GD11" s="135"/>
      <c r="GE11" s="148"/>
      <c r="GF11" s="122"/>
      <c r="GG11" s="138"/>
      <c r="GH11" s="149"/>
      <c r="GI11" s="138"/>
      <c r="GJ11" s="149"/>
      <c r="GK11" s="138"/>
      <c r="GL11" s="149"/>
      <c r="GM11" s="138"/>
      <c r="GN11" s="149"/>
      <c r="GO11" s="130"/>
      <c r="GP11" s="149"/>
      <c r="GQ11" s="130"/>
      <c r="GR11" s="149"/>
      <c r="GS11" s="130"/>
      <c r="GT11" s="149"/>
      <c r="GU11" s="130"/>
      <c r="GV11" s="149"/>
      <c r="GW11" s="130"/>
      <c r="GX11" s="149"/>
      <c r="GY11" s="130"/>
      <c r="GZ11" s="149"/>
      <c r="HJ11" s="150"/>
    </row>
    <row r="12" spans="1:227" s="121" customFormat="1" ht="57" customHeight="1" x14ac:dyDescent="0.15">
      <c r="A12" s="118">
        <v>9</v>
      </c>
      <c r="B12" s="249" t="s">
        <v>469</v>
      </c>
      <c r="C12" s="120" t="s">
        <v>318</v>
      </c>
      <c r="D12" s="120"/>
      <c r="F12" s="122"/>
      <c r="G12" s="122"/>
      <c r="H12" s="264"/>
      <c r="I12" s="123"/>
      <c r="J12" s="124"/>
      <c r="K12" s="123"/>
      <c r="L12" s="123"/>
      <c r="M12" s="125"/>
      <c r="N12" s="123"/>
      <c r="O12" s="125"/>
      <c r="P12" s="123"/>
      <c r="Q12" s="125"/>
      <c r="R12" s="123"/>
      <c r="S12" s="125"/>
      <c r="T12" s="123"/>
      <c r="U12" s="125"/>
      <c r="V12" s="123"/>
      <c r="W12" s="125"/>
      <c r="X12" s="123"/>
      <c r="Y12" s="123"/>
      <c r="Z12" s="123"/>
      <c r="AA12" s="123"/>
      <c r="AB12" s="123"/>
      <c r="AC12" s="126"/>
      <c r="AD12" s="127"/>
      <c r="AE12" s="128"/>
      <c r="AL12" s="122"/>
      <c r="AM12" s="135"/>
      <c r="AN12" s="130"/>
      <c r="AO12" s="130"/>
      <c r="AP12" s="130"/>
      <c r="AQ12" s="122"/>
      <c r="AR12" s="122"/>
      <c r="AS12" s="133"/>
      <c r="AT12" s="130"/>
      <c r="AU12" s="130"/>
      <c r="AV12" s="122"/>
      <c r="AW12" s="151"/>
      <c r="AX12" s="134"/>
      <c r="AY12" s="130"/>
      <c r="AZ12" s="130"/>
      <c r="BA12" s="135"/>
      <c r="BB12" s="135"/>
      <c r="BC12" s="135"/>
      <c r="BD12" s="135"/>
      <c r="BE12" s="135"/>
      <c r="BF12" s="135"/>
      <c r="BG12" s="135"/>
      <c r="BH12" s="135"/>
      <c r="BI12" s="135"/>
      <c r="BJ12" s="135"/>
      <c r="BK12" s="135"/>
      <c r="BL12" s="135"/>
      <c r="BM12" s="135"/>
      <c r="BN12" s="135"/>
      <c r="BO12" s="135"/>
      <c r="BP12" s="135"/>
      <c r="BR12" s="135"/>
      <c r="BS12" s="135"/>
      <c r="BT12" s="136"/>
      <c r="BU12" s="137"/>
      <c r="BV12" s="135"/>
      <c r="BW12" s="122"/>
      <c r="BX12" s="135"/>
      <c r="BY12" s="232"/>
      <c r="BZ12" s="233"/>
      <c r="CA12" s="233"/>
      <c r="CB12" s="233"/>
      <c r="CC12" s="122"/>
      <c r="CD12" s="122"/>
      <c r="CE12" s="122"/>
      <c r="CF12" s="122"/>
      <c r="CG12" s="122"/>
      <c r="CH12" s="122"/>
      <c r="CI12" s="122"/>
      <c r="CJ12" s="138"/>
      <c r="CK12" s="139"/>
      <c r="CL12" s="138"/>
      <c r="CM12" s="138"/>
      <c r="CN12" s="138"/>
      <c r="CO12" s="138"/>
      <c r="CP12" s="140"/>
      <c r="CQ12" s="140"/>
      <c r="CR12" s="141"/>
      <c r="CS12" s="141"/>
      <c r="CT12" s="141"/>
      <c r="CU12" s="141"/>
      <c r="CV12" s="141"/>
      <c r="CW12" s="140"/>
      <c r="CX12" s="122"/>
      <c r="CY12" s="142"/>
      <c r="CZ12" s="116"/>
      <c r="DA12" s="116"/>
      <c r="DB12" s="140"/>
      <c r="DC12" s="140"/>
      <c r="DD12" s="117"/>
      <c r="DE12" s="117"/>
      <c r="DF12" s="117"/>
      <c r="DG12" s="117"/>
      <c r="DH12" s="108"/>
      <c r="DI12" s="122"/>
      <c r="DJ12" s="122"/>
      <c r="DK12" s="122"/>
      <c r="DL12" s="122"/>
      <c r="DM12" s="124"/>
      <c r="DN12" s="124"/>
      <c r="DO12" s="124"/>
      <c r="DP12" s="124"/>
      <c r="DQ12" s="143"/>
      <c r="DR12" s="108"/>
      <c r="DS12" s="124"/>
      <c r="DT12" s="140"/>
      <c r="DU12" s="124"/>
      <c r="DV12" s="124"/>
      <c r="DW12" s="124"/>
      <c r="DX12" s="124"/>
      <c r="DY12" s="108"/>
      <c r="DZ12" s="108"/>
      <c r="EA12" s="140"/>
      <c r="EB12" s="108"/>
      <c r="EC12" s="124"/>
      <c r="ED12" s="124"/>
      <c r="EE12" s="124"/>
      <c r="EF12" s="124"/>
      <c r="EG12" s="108"/>
      <c r="EH12" s="108"/>
      <c r="EI12" s="124"/>
      <c r="EJ12" s="108"/>
      <c r="EK12" s="124"/>
      <c r="EL12" s="124"/>
      <c r="EM12" s="124"/>
      <c r="EN12" s="124"/>
      <c r="EO12" s="108"/>
      <c r="EP12" s="108"/>
      <c r="EQ12" s="124"/>
      <c r="ER12" s="108"/>
      <c r="ES12" s="124"/>
      <c r="ET12" s="124"/>
      <c r="EU12" s="124"/>
      <c r="EV12" s="124"/>
      <c r="EW12" s="108"/>
      <c r="EX12" s="108"/>
      <c r="EY12" s="124"/>
      <c r="EZ12" s="108"/>
      <c r="FA12" s="124"/>
      <c r="FB12" s="124"/>
      <c r="FC12" s="124"/>
      <c r="FD12" s="144"/>
      <c r="FE12" s="144"/>
      <c r="FF12" s="144"/>
      <c r="FG12" s="144"/>
      <c r="FH12" s="145"/>
      <c r="FI12" s="146"/>
      <c r="FJ12" s="122"/>
      <c r="FK12" s="108"/>
      <c r="FL12" s="146"/>
      <c r="FM12" s="147"/>
      <c r="FN12" s="135" t="s">
        <v>337</v>
      </c>
      <c r="FO12" s="122" t="s">
        <v>130</v>
      </c>
      <c r="FP12" s="108" t="s">
        <v>130</v>
      </c>
      <c r="FQ12" s="124" t="s">
        <v>130</v>
      </c>
      <c r="FR12" s="122" t="s">
        <v>342</v>
      </c>
      <c r="FS12" s="108">
        <v>40497</v>
      </c>
      <c r="FT12" s="124">
        <f t="shared" si="4"/>
        <v>0</v>
      </c>
      <c r="FU12" s="122"/>
      <c r="FV12" s="108"/>
      <c r="FW12" s="140"/>
      <c r="FX12" s="122"/>
      <c r="FY12" s="148"/>
      <c r="FZ12" s="146">
        <f t="shared" si="5"/>
        <v>0</v>
      </c>
      <c r="GA12" s="135" t="s">
        <v>131</v>
      </c>
      <c r="GB12" s="148"/>
      <c r="GC12" s="122">
        <f t="shared" si="6"/>
        <v>0</v>
      </c>
      <c r="GD12" s="135" t="s">
        <v>131</v>
      </c>
      <c r="GE12" s="148"/>
      <c r="GF12" s="122">
        <f t="shared" si="7"/>
        <v>0</v>
      </c>
      <c r="GG12" s="138">
        <f t="shared" si="24"/>
        <v>0</v>
      </c>
      <c r="GH12" s="149">
        <v>40758</v>
      </c>
      <c r="GI12" s="138">
        <f t="shared" si="25"/>
        <v>0</v>
      </c>
      <c r="GJ12" s="149">
        <v>40770</v>
      </c>
      <c r="GK12" s="138">
        <f t="shared" si="26"/>
        <v>0</v>
      </c>
      <c r="GL12" s="149">
        <f t="shared" si="27"/>
        <v>40772</v>
      </c>
      <c r="GM12" s="138">
        <f t="shared" si="8"/>
        <v>0</v>
      </c>
      <c r="GN12" s="149">
        <f t="shared" si="28"/>
        <v>40779</v>
      </c>
      <c r="GO12" s="130">
        <f>(CL12)*0.3</f>
        <v>0</v>
      </c>
      <c r="GP12" s="149"/>
      <c r="GQ12" s="130">
        <f>(CL12)*0.5</f>
        <v>0</v>
      </c>
      <c r="GR12" s="149"/>
      <c r="GS12" s="130">
        <f t="shared" si="29"/>
        <v>0</v>
      </c>
      <c r="GT12" s="149"/>
      <c r="GU12" s="130">
        <f>(CK12)*0.3</f>
        <v>0</v>
      </c>
      <c r="GV12" s="149"/>
      <c r="GW12" s="130">
        <f>(CK12)*0.5</f>
        <v>0</v>
      </c>
      <c r="GX12" s="149"/>
      <c r="GY12" s="130">
        <f>(CK12)*0.2</f>
        <v>0</v>
      </c>
      <c r="GZ12" s="149"/>
      <c r="HJ12" s="150"/>
    </row>
    <row r="13" spans="1:227" s="121" customFormat="1" ht="57" customHeight="1" x14ac:dyDescent="0.15">
      <c r="A13" s="118">
        <v>10</v>
      </c>
      <c r="B13" s="249" t="s">
        <v>450</v>
      </c>
      <c r="C13" s="120" t="s">
        <v>318</v>
      </c>
      <c r="D13" s="120"/>
      <c r="F13" s="122"/>
      <c r="G13" s="122"/>
      <c r="H13" s="264"/>
      <c r="I13" s="123"/>
      <c r="J13" s="124"/>
      <c r="K13" s="123"/>
      <c r="L13" s="123"/>
      <c r="M13" s="125"/>
      <c r="N13" s="123"/>
      <c r="O13" s="125"/>
      <c r="P13" s="123"/>
      <c r="Q13" s="125"/>
      <c r="R13" s="123"/>
      <c r="S13" s="125"/>
      <c r="T13" s="123"/>
      <c r="U13" s="125"/>
      <c r="V13" s="123"/>
      <c r="W13" s="125"/>
      <c r="X13" s="123"/>
      <c r="Y13" s="123"/>
      <c r="Z13" s="123"/>
      <c r="AA13" s="123"/>
      <c r="AB13" s="123"/>
      <c r="AC13" s="126"/>
      <c r="AD13" s="127"/>
      <c r="AE13" s="128"/>
      <c r="AL13" s="122"/>
      <c r="AM13" s="135"/>
      <c r="AN13" s="130"/>
      <c r="AO13" s="130"/>
      <c r="AP13" s="130"/>
      <c r="AQ13" s="122"/>
      <c r="AR13" s="122"/>
      <c r="AS13" s="133"/>
      <c r="AT13" s="130"/>
      <c r="AU13" s="130"/>
      <c r="AV13" s="122"/>
      <c r="AW13" s="122"/>
      <c r="AX13" s="134"/>
      <c r="AY13" s="130"/>
      <c r="AZ13" s="130"/>
      <c r="BA13" s="135"/>
      <c r="BB13" s="135"/>
      <c r="BC13" s="135"/>
      <c r="BD13" s="135"/>
      <c r="BE13" s="135"/>
      <c r="BF13" s="135"/>
      <c r="BG13" s="135"/>
      <c r="BH13" s="135"/>
      <c r="BI13" s="135"/>
      <c r="BJ13" s="135"/>
      <c r="BK13" s="135"/>
      <c r="BL13" s="135"/>
      <c r="BM13" s="135"/>
      <c r="BN13" s="135"/>
      <c r="BO13" s="135"/>
      <c r="BP13" s="135"/>
      <c r="BR13" s="135"/>
      <c r="BS13" s="135"/>
      <c r="BT13" s="136"/>
      <c r="BU13" s="137"/>
      <c r="BV13" s="135"/>
      <c r="BW13" s="122"/>
      <c r="BX13" s="135"/>
      <c r="BY13" s="232"/>
      <c r="BZ13" s="233"/>
      <c r="CA13" s="233"/>
      <c r="CB13" s="233"/>
      <c r="CC13" s="122"/>
      <c r="CD13" s="122"/>
      <c r="CE13" s="122"/>
      <c r="CF13" s="122"/>
      <c r="CG13" s="122"/>
      <c r="CH13" s="122"/>
      <c r="CI13" s="122"/>
      <c r="CJ13" s="138"/>
      <c r="CK13" s="139"/>
      <c r="CL13" s="138"/>
      <c r="CM13" s="138"/>
      <c r="CN13" s="138"/>
      <c r="CO13" s="138"/>
      <c r="CP13" s="140"/>
      <c r="CQ13" s="140"/>
      <c r="CR13" s="141"/>
      <c r="CS13" s="141"/>
      <c r="CT13" s="141"/>
      <c r="CU13" s="141"/>
      <c r="CV13" s="141"/>
      <c r="CW13" s="140"/>
      <c r="CX13" s="122"/>
      <c r="CY13" s="142"/>
      <c r="CZ13" s="116"/>
      <c r="DA13" s="116"/>
      <c r="DB13" s="140"/>
      <c r="DC13" s="140"/>
      <c r="DD13" s="117"/>
      <c r="DE13" s="117"/>
      <c r="DF13" s="117"/>
      <c r="DG13" s="117"/>
      <c r="DH13" s="108"/>
      <c r="DI13" s="122"/>
      <c r="DJ13" s="122"/>
      <c r="DK13" s="122"/>
      <c r="DL13" s="122"/>
      <c r="DM13" s="124"/>
      <c r="DN13" s="124"/>
      <c r="DO13" s="124"/>
      <c r="DP13" s="124"/>
      <c r="DQ13" s="143"/>
      <c r="DR13" s="108"/>
      <c r="DS13" s="124"/>
      <c r="DT13" s="140"/>
      <c r="DU13" s="124"/>
      <c r="DV13" s="124"/>
      <c r="DW13" s="124"/>
      <c r="DX13" s="124"/>
      <c r="DY13" s="108"/>
      <c r="DZ13" s="108"/>
      <c r="EA13" s="140"/>
      <c r="EB13" s="108"/>
      <c r="EC13" s="124"/>
      <c r="ED13" s="124"/>
      <c r="EE13" s="124"/>
      <c r="EF13" s="124"/>
      <c r="EG13" s="108"/>
      <c r="EH13" s="108"/>
      <c r="EI13" s="124"/>
      <c r="EJ13" s="108"/>
      <c r="EK13" s="124"/>
      <c r="EL13" s="124"/>
      <c r="EM13" s="124"/>
      <c r="EN13" s="124"/>
      <c r="EO13" s="108"/>
      <c r="EP13" s="108"/>
      <c r="EQ13" s="124"/>
      <c r="ER13" s="108"/>
      <c r="ES13" s="124"/>
      <c r="ET13" s="124"/>
      <c r="EU13" s="124"/>
      <c r="EV13" s="124"/>
      <c r="EW13" s="108"/>
      <c r="EX13" s="108"/>
      <c r="EY13" s="124"/>
      <c r="EZ13" s="108"/>
      <c r="FA13" s="124"/>
      <c r="FB13" s="124"/>
      <c r="FC13" s="124"/>
      <c r="FD13" s="144"/>
      <c r="FE13" s="144"/>
      <c r="FF13" s="144"/>
      <c r="FG13" s="144"/>
      <c r="FH13" s="145"/>
      <c r="FI13" s="146"/>
      <c r="FJ13" s="122"/>
      <c r="FK13" s="108"/>
      <c r="FL13" s="146"/>
      <c r="FM13" s="147"/>
      <c r="FN13" s="135" t="s">
        <v>337</v>
      </c>
      <c r="FO13" s="122" t="s">
        <v>130</v>
      </c>
      <c r="FP13" s="108" t="s">
        <v>130</v>
      </c>
      <c r="FQ13" s="124" t="s">
        <v>130</v>
      </c>
      <c r="FR13" s="122" t="s">
        <v>343</v>
      </c>
      <c r="FS13" s="108">
        <v>40497</v>
      </c>
      <c r="FT13" s="124">
        <f t="shared" si="4"/>
        <v>0</v>
      </c>
      <c r="FU13" s="122"/>
      <c r="FV13" s="108"/>
      <c r="FW13" s="140"/>
      <c r="FX13" s="122"/>
      <c r="FY13" s="148"/>
      <c r="FZ13" s="146">
        <f t="shared" si="5"/>
        <v>0</v>
      </c>
      <c r="GA13" s="135" t="s">
        <v>131</v>
      </c>
      <c r="GB13" s="148"/>
      <c r="GC13" s="122">
        <f t="shared" si="6"/>
        <v>0</v>
      </c>
      <c r="GD13" s="135" t="s">
        <v>131</v>
      </c>
      <c r="GE13" s="148"/>
      <c r="GF13" s="122">
        <f t="shared" si="7"/>
        <v>0</v>
      </c>
      <c r="GG13" s="138">
        <f t="shared" si="24"/>
        <v>0</v>
      </c>
      <c r="GH13" s="149">
        <v>40758</v>
      </c>
      <c r="GI13" s="138">
        <f t="shared" si="25"/>
        <v>0</v>
      </c>
      <c r="GJ13" s="149">
        <v>40770</v>
      </c>
      <c r="GK13" s="138">
        <f t="shared" si="26"/>
        <v>0</v>
      </c>
      <c r="GL13" s="149">
        <f t="shared" si="27"/>
        <v>40772</v>
      </c>
      <c r="GM13" s="138">
        <f t="shared" si="8"/>
        <v>0</v>
      </c>
      <c r="GN13" s="149">
        <f t="shared" si="28"/>
        <v>40779</v>
      </c>
      <c r="GO13" s="130">
        <f>(CL13)*0.3</f>
        <v>0</v>
      </c>
      <c r="GP13" s="149"/>
      <c r="GQ13" s="130">
        <f>(CL13)*0.5</f>
        <v>0</v>
      </c>
      <c r="GR13" s="149"/>
      <c r="GS13" s="130">
        <f t="shared" si="29"/>
        <v>0</v>
      </c>
      <c r="GT13" s="149"/>
      <c r="GU13" s="130">
        <f>(CK13)*0.3</f>
        <v>0</v>
      </c>
      <c r="GV13" s="149"/>
      <c r="GW13" s="130">
        <f>(CK13)*0.5</f>
        <v>0</v>
      </c>
      <c r="GX13" s="149"/>
      <c r="GY13" s="130">
        <f>(CK13)*0.2</f>
        <v>0</v>
      </c>
      <c r="GZ13" s="149"/>
      <c r="HJ13" s="150"/>
    </row>
    <row r="14" spans="1:227" s="121" customFormat="1" ht="57" customHeight="1" x14ac:dyDescent="0.15">
      <c r="A14" s="118">
        <v>11</v>
      </c>
      <c r="B14" s="250" t="s">
        <v>451</v>
      </c>
      <c r="C14" s="120" t="s">
        <v>318</v>
      </c>
      <c r="D14" s="187"/>
      <c r="F14" s="122"/>
      <c r="G14" s="122"/>
      <c r="H14" s="265"/>
      <c r="I14" s="123"/>
      <c r="J14" s="124"/>
      <c r="K14" s="123"/>
      <c r="L14" s="123"/>
      <c r="M14" s="125"/>
      <c r="N14" s="123"/>
      <c r="O14" s="125"/>
      <c r="P14" s="123"/>
      <c r="Q14" s="125"/>
      <c r="R14" s="123"/>
      <c r="S14" s="125"/>
      <c r="T14" s="123"/>
      <c r="U14" s="125"/>
      <c r="V14" s="123"/>
      <c r="W14" s="125"/>
      <c r="X14" s="123"/>
      <c r="Y14" s="123"/>
      <c r="Z14" s="123"/>
      <c r="AA14" s="123"/>
      <c r="AB14" s="123"/>
      <c r="AC14" s="126"/>
      <c r="AD14" s="127"/>
      <c r="AE14" s="128"/>
      <c r="AL14" s="131"/>
      <c r="AM14" s="132"/>
      <c r="AN14" s="130"/>
      <c r="AO14" s="130"/>
      <c r="AP14" s="130"/>
      <c r="AQ14" s="122"/>
      <c r="AR14" s="122"/>
      <c r="AS14" s="133"/>
      <c r="AT14" s="130"/>
      <c r="AU14" s="130"/>
      <c r="AV14" s="122"/>
      <c r="AW14" s="151"/>
      <c r="AX14" s="134"/>
      <c r="AY14" s="130"/>
      <c r="AZ14" s="130"/>
      <c r="BA14" s="135"/>
      <c r="BB14" s="135"/>
      <c r="BC14" s="135"/>
      <c r="BD14" s="135"/>
      <c r="BE14" s="135"/>
      <c r="BF14" s="135"/>
      <c r="BG14" s="135"/>
      <c r="BH14" s="135"/>
      <c r="BI14" s="135"/>
      <c r="BJ14" s="135"/>
      <c r="BK14" s="135"/>
      <c r="BL14" s="135"/>
      <c r="BM14" s="135"/>
      <c r="BN14" s="135"/>
      <c r="BO14" s="135"/>
      <c r="BP14" s="135"/>
      <c r="BR14" s="135"/>
      <c r="BS14" s="135"/>
      <c r="BT14" s="136"/>
      <c r="BU14" s="188"/>
      <c r="BV14" s="135"/>
      <c r="BW14" s="122"/>
      <c r="BX14" s="135"/>
      <c r="BY14" s="232"/>
      <c r="BZ14" s="233"/>
      <c r="CA14" s="233"/>
      <c r="CB14" s="233"/>
      <c r="CC14" s="122"/>
      <c r="CD14" s="122"/>
      <c r="CE14" s="122"/>
      <c r="CF14" s="122"/>
      <c r="CG14" s="189"/>
      <c r="CH14" s="122"/>
      <c r="CI14" s="122"/>
      <c r="CJ14" s="138"/>
      <c r="CK14" s="138"/>
      <c r="CL14" s="138"/>
      <c r="CM14" s="138"/>
      <c r="CN14" s="138"/>
      <c r="CO14" s="138"/>
      <c r="CP14" s="140"/>
      <c r="CQ14" s="140"/>
      <c r="CR14" s="141"/>
      <c r="CS14" s="141"/>
      <c r="CT14" s="141"/>
      <c r="CU14" s="141"/>
      <c r="CV14" s="122"/>
      <c r="CW14" s="140"/>
      <c r="CX14" s="122"/>
      <c r="CY14" s="142"/>
      <c r="CZ14" s="116"/>
      <c r="DA14" s="116"/>
      <c r="DB14" s="190"/>
      <c r="DC14" s="140"/>
      <c r="DD14" s="117"/>
      <c r="DE14" s="117"/>
      <c r="DF14" s="117"/>
      <c r="DG14" s="117"/>
      <c r="DH14" s="108"/>
      <c r="DI14" s="191"/>
      <c r="DJ14" s="152"/>
      <c r="DK14" s="152"/>
      <c r="DL14" s="122"/>
      <c r="DM14" s="124"/>
      <c r="DN14" s="124"/>
      <c r="DO14" s="124"/>
      <c r="DP14" s="124"/>
      <c r="DQ14" s="143"/>
      <c r="DR14" s="108"/>
      <c r="DS14" s="124"/>
      <c r="DT14" s="140"/>
      <c r="DU14" s="124"/>
      <c r="DV14" s="192"/>
      <c r="DW14" s="192"/>
      <c r="DX14" s="192"/>
      <c r="DY14" s="193"/>
      <c r="DZ14" s="193"/>
      <c r="EA14" s="194"/>
      <c r="EB14" s="193"/>
      <c r="EC14" s="147"/>
      <c r="ED14" s="192"/>
      <c r="EE14" s="192"/>
      <c r="EF14" s="192"/>
      <c r="EG14" s="193"/>
      <c r="EH14" s="193"/>
      <c r="EI14" s="124"/>
      <c r="EJ14" s="108"/>
      <c r="EK14" s="124"/>
      <c r="EL14" s="124"/>
      <c r="EM14" s="124"/>
      <c r="EN14" s="124"/>
      <c r="EO14" s="108"/>
      <c r="EP14" s="108"/>
      <c r="EQ14" s="124"/>
      <c r="ER14" s="108"/>
      <c r="ES14" s="124"/>
      <c r="ET14" s="124"/>
      <c r="EU14" s="124"/>
      <c r="EV14" s="124"/>
      <c r="EW14" s="108"/>
      <c r="EX14" s="108"/>
      <c r="EY14" s="124"/>
      <c r="EZ14" s="108"/>
      <c r="FA14" s="124"/>
      <c r="FB14" s="124"/>
      <c r="FC14" s="124"/>
      <c r="FD14" s="144"/>
      <c r="FE14" s="144"/>
      <c r="FF14" s="144"/>
      <c r="FG14" s="144"/>
      <c r="FH14" s="145"/>
      <c r="FI14" s="146"/>
      <c r="FJ14" s="122"/>
      <c r="FK14" s="108"/>
      <c r="FL14" s="146"/>
      <c r="FM14" s="147"/>
      <c r="FN14" s="135" t="s">
        <v>129</v>
      </c>
      <c r="FO14" s="122" t="s">
        <v>7</v>
      </c>
      <c r="FP14" s="108">
        <v>40712</v>
      </c>
      <c r="FQ14" s="195">
        <f>$BT14*0.3</f>
        <v>0</v>
      </c>
      <c r="FR14" s="122" t="s">
        <v>8</v>
      </c>
      <c r="FS14" s="108">
        <v>40742</v>
      </c>
      <c r="FT14" s="195">
        <f>$BT14*0.1</f>
        <v>0</v>
      </c>
      <c r="FU14" s="122">
        <v>1209654</v>
      </c>
      <c r="FV14" s="108">
        <v>40491</v>
      </c>
      <c r="FW14" s="140">
        <v>149774.43</v>
      </c>
      <c r="FX14" s="122"/>
      <c r="FY14" s="148"/>
      <c r="FZ14" s="146">
        <f>FI14*0.3</f>
        <v>0</v>
      </c>
      <c r="GA14" s="135" t="s">
        <v>131</v>
      </c>
      <c r="GB14" s="148"/>
      <c r="GC14" s="122">
        <f>FI14*0.1</f>
        <v>0</v>
      </c>
      <c r="GD14" s="135" t="s">
        <v>131</v>
      </c>
      <c r="GE14" s="148"/>
      <c r="GF14" s="122">
        <f>FI14*0.1</f>
        <v>0</v>
      </c>
      <c r="GH14" s="149"/>
      <c r="GJ14" s="149"/>
      <c r="GL14" s="149"/>
      <c r="GN14" s="149"/>
      <c r="GO14" s="130">
        <f>(CL14)*0.3</f>
        <v>0</v>
      </c>
      <c r="GP14" s="149">
        <v>40395</v>
      </c>
      <c r="GQ14" s="130">
        <f>(CL14)*0.5</f>
        <v>0</v>
      </c>
      <c r="GR14" s="149">
        <v>40479</v>
      </c>
      <c r="GS14" s="130">
        <f t="shared" si="29"/>
        <v>0</v>
      </c>
      <c r="GT14" s="196">
        <v>40623</v>
      </c>
      <c r="GU14" s="130">
        <f>(CK14)*0.3</f>
        <v>0</v>
      </c>
      <c r="GV14" s="149">
        <v>40395</v>
      </c>
      <c r="GW14" s="130">
        <f>(CK14)*0.5</f>
        <v>0</v>
      </c>
      <c r="GX14" s="149">
        <v>40479</v>
      </c>
      <c r="GY14" s="130">
        <f>(CK14)*0.2</f>
        <v>0</v>
      </c>
      <c r="GZ14" s="196">
        <v>40490</v>
      </c>
    </row>
    <row r="15" spans="1:227" s="121" customFormat="1" ht="57" customHeight="1" x14ac:dyDescent="0.15">
      <c r="A15" s="118">
        <v>12</v>
      </c>
      <c r="B15" s="250" t="s">
        <v>452</v>
      </c>
      <c r="C15" s="120" t="s">
        <v>318</v>
      </c>
      <c r="D15" s="187"/>
      <c r="F15" s="122"/>
      <c r="G15" s="122"/>
      <c r="H15" s="265"/>
      <c r="I15" s="123"/>
      <c r="J15" s="124"/>
      <c r="K15" s="123"/>
      <c r="L15" s="123"/>
      <c r="M15" s="125"/>
      <c r="N15" s="123"/>
      <c r="O15" s="125"/>
      <c r="P15" s="123"/>
      <c r="Q15" s="125"/>
      <c r="R15" s="123"/>
      <c r="S15" s="125"/>
      <c r="T15" s="123"/>
      <c r="U15" s="125"/>
      <c r="V15" s="123"/>
      <c r="W15" s="125"/>
      <c r="X15" s="123"/>
      <c r="Y15" s="123"/>
      <c r="Z15" s="123"/>
      <c r="AA15" s="123"/>
      <c r="AB15" s="123"/>
      <c r="AC15" s="126"/>
      <c r="AD15" s="127"/>
      <c r="AE15" s="128"/>
      <c r="AI15" s="197"/>
      <c r="AL15" s="122"/>
      <c r="AM15" s="135"/>
      <c r="AN15" s="198"/>
      <c r="AO15" s="130"/>
      <c r="AP15" s="130"/>
      <c r="AQ15" s="122"/>
      <c r="AR15" s="122"/>
      <c r="AS15" s="133"/>
      <c r="AT15" s="130"/>
      <c r="AU15" s="130"/>
      <c r="AV15" s="122"/>
      <c r="AW15" s="151"/>
      <c r="AX15" s="134"/>
      <c r="AY15" s="130"/>
      <c r="AZ15" s="130"/>
      <c r="BA15" s="135"/>
      <c r="BB15" s="135"/>
      <c r="BC15" s="135"/>
      <c r="BD15" s="135"/>
      <c r="BE15" s="135"/>
      <c r="BF15" s="135"/>
      <c r="BG15" s="135"/>
      <c r="BH15" s="135"/>
      <c r="BI15" s="135"/>
      <c r="BJ15" s="135"/>
      <c r="BK15" s="135"/>
      <c r="BL15" s="135"/>
      <c r="BM15" s="135"/>
      <c r="BN15" s="135"/>
      <c r="BO15" s="135"/>
      <c r="BP15" s="135"/>
      <c r="BQ15" s="199"/>
      <c r="BR15" s="135"/>
      <c r="BS15" s="135"/>
      <c r="BT15" s="136"/>
      <c r="BU15" s="200"/>
      <c r="BV15" s="135"/>
      <c r="BW15" s="122"/>
      <c r="BX15" s="135"/>
      <c r="BY15" s="232"/>
      <c r="BZ15" s="233"/>
      <c r="CA15" s="233"/>
      <c r="CB15" s="233"/>
      <c r="CC15" s="122"/>
      <c r="CD15" s="122"/>
      <c r="CE15" s="122"/>
      <c r="CF15" s="122"/>
      <c r="CG15" s="189"/>
      <c r="CH15" s="122"/>
      <c r="CI15" s="122"/>
      <c r="CJ15" s="138"/>
      <c r="CK15" s="138"/>
      <c r="CL15" s="138"/>
      <c r="CM15" s="138"/>
      <c r="CN15" s="138"/>
      <c r="CO15" s="138"/>
      <c r="CP15" s="140"/>
      <c r="CQ15" s="140"/>
      <c r="CR15" s="141"/>
      <c r="CS15" s="141"/>
      <c r="CT15" s="141"/>
      <c r="CU15" s="141"/>
      <c r="CV15" s="122"/>
      <c r="CW15" s="140"/>
      <c r="CX15" s="122"/>
      <c r="CY15" s="142"/>
      <c r="CZ15" s="116"/>
      <c r="DA15" s="116"/>
      <c r="DB15" s="190"/>
      <c r="DC15" s="140"/>
      <c r="DD15" s="117"/>
      <c r="DE15" s="117"/>
      <c r="DF15" s="117"/>
      <c r="DG15" s="117"/>
      <c r="DH15" s="108"/>
      <c r="DI15" s="122"/>
      <c r="DJ15" s="122"/>
      <c r="DK15" s="122"/>
      <c r="DL15" s="122"/>
      <c r="DM15" s="124"/>
      <c r="DN15" s="124"/>
      <c r="DO15" s="124"/>
      <c r="DP15" s="124"/>
      <c r="DQ15" s="143"/>
      <c r="DR15" s="108"/>
      <c r="DS15" s="124"/>
      <c r="DT15" s="140"/>
      <c r="DU15" s="124"/>
      <c r="DV15" s="124"/>
      <c r="DW15" s="192"/>
      <c r="DX15" s="192"/>
      <c r="DY15" s="193"/>
      <c r="DZ15" s="193"/>
      <c r="EA15" s="194"/>
      <c r="EB15" s="193"/>
      <c r="EC15" s="147"/>
      <c r="ED15" s="124"/>
      <c r="EE15" s="124"/>
      <c r="EF15" s="124"/>
      <c r="EG15" s="108"/>
      <c r="EH15" s="108"/>
      <c r="EI15" s="124"/>
      <c r="EJ15" s="108"/>
      <c r="EK15" s="124"/>
      <c r="EL15" s="124"/>
      <c r="EM15" s="124"/>
      <c r="EN15" s="124"/>
      <c r="EO15" s="108"/>
      <c r="EP15" s="108"/>
      <c r="EQ15" s="124"/>
      <c r="ER15" s="108"/>
      <c r="ES15" s="124"/>
      <c r="ET15" s="124"/>
      <c r="EU15" s="124"/>
      <c r="EV15" s="124"/>
      <c r="EW15" s="108"/>
      <c r="EX15" s="108"/>
      <c r="EY15" s="124"/>
      <c r="EZ15" s="108"/>
      <c r="FA15" s="124"/>
      <c r="FB15" s="124"/>
      <c r="FC15" s="124"/>
      <c r="FD15" s="144"/>
      <c r="FE15" s="144"/>
      <c r="FF15" s="144"/>
      <c r="FG15" s="144"/>
      <c r="FH15" s="145"/>
      <c r="FI15" s="146"/>
      <c r="FJ15" s="122"/>
      <c r="FK15" s="108"/>
      <c r="FL15" s="146"/>
      <c r="FM15" s="140" t="e">
        <f>(FI15*100)/AS15</f>
        <v>#DIV/0!</v>
      </c>
      <c r="FN15" s="135" t="s">
        <v>129</v>
      </c>
      <c r="FO15" s="122" t="s">
        <v>10</v>
      </c>
      <c r="FP15" s="108">
        <v>40721</v>
      </c>
      <c r="FQ15" s="124">
        <v>481208.98</v>
      </c>
      <c r="FR15" s="152" t="s">
        <v>9</v>
      </c>
      <c r="FS15" s="201">
        <v>40751</v>
      </c>
      <c r="FT15" s="195">
        <v>160402.99</v>
      </c>
      <c r="FU15" s="152" t="s">
        <v>9</v>
      </c>
      <c r="FV15" s="201">
        <v>40751</v>
      </c>
      <c r="FW15" s="195">
        <v>160402.99</v>
      </c>
      <c r="FX15" s="122"/>
      <c r="FY15" s="148"/>
      <c r="FZ15" s="146"/>
      <c r="GA15" s="135"/>
      <c r="GB15" s="148"/>
      <c r="GC15" s="122"/>
      <c r="GD15" s="135"/>
      <c r="GE15" s="148"/>
      <c r="GF15" s="122"/>
      <c r="GG15" s="138"/>
      <c r="GH15" s="149"/>
      <c r="GI15" s="138"/>
      <c r="GJ15" s="149"/>
      <c r="GK15" s="138"/>
      <c r="GL15" s="149"/>
      <c r="GM15" s="138"/>
      <c r="GN15" s="149"/>
      <c r="GO15" s="130">
        <f>(CL15)*0.3</f>
        <v>0</v>
      </c>
      <c r="GP15" s="149">
        <v>40477</v>
      </c>
      <c r="GQ15" s="130">
        <f>(CL15)*0.5</f>
        <v>0</v>
      </c>
      <c r="GR15" s="202">
        <v>40487</v>
      </c>
      <c r="GS15" s="130">
        <f t="shared" si="29"/>
        <v>0</v>
      </c>
      <c r="GT15" s="196">
        <v>40623</v>
      </c>
      <c r="GU15" s="130">
        <f>(CK15)*0.3</f>
        <v>0</v>
      </c>
      <c r="GV15" s="149">
        <v>40477</v>
      </c>
      <c r="GW15" s="130">
        <f>(CK15)*0.5</f>
        <v>0</v>
      </c>
      <c r="GX15" s="202">
        <v>40487</v>
      </c>
      <c r="GY15" s="130">
        <f>(CK15)*0.2</f>
        <v>0</v>
      </c>
      <c r="GZ15" s="196">
        <v>40490</v>
      </c>
    </row>
    <row r="16" spans="1:227" s="121" customFormat="1" ht="57" customHeight="1" x14ac:dyDescent="0.15">
      <c r="A16" s="118">
        <v>13</v>
      </c>
      <c r="B16" s="250" t="s">
        <v>453</v>
      </c>
      <c r="C16" s="120" t="s">
        <v>318</v>
      </c>
      <c r="D16" s="187"/>
      <c r="F16" s="122"/>
      <c r="G16" s="122"/>
      <c r="H16" s="265"/>
      <c r="I16" s="123"/>
      <c r="J16" s="124"/>
      <c r="K16" s="123"/>
      <c r="L16" s="123"/>
      <c r="M16" s="125"/>
      <c r="N16" s="123"/>
      <c r="O16" s="125"/>
      <c r="P16" s="123"/>
      <c r="Q16" s="125"/>
      <c r="R16" s="123"/>
      <c r="S16" s="125"/>
      <c r="T16" s="123"/>
      <c r="U16" s="125"/>
      <c r="V16" s="123"/>
      <c r="W16" s="125"/>
      <c r="X16" s="123"/>
      <c r="Y16" s="123"/>
      <c r="Z16" s="123"/>
      <c r="AA16" s="123"/>
      <c r="AB16" s="123"/>
      <c r="AC16" s="126"/>
      <c r="AD16" s="127"/>
      <c r="AE16" s="128"/>
      <c r="AI16" s="197"/>
      <c r="AL16" s="122"/>
      <c r="AM16" s="135"/>
      <c r="AN16" s="130"/>
      <c r="AO16" s="130"/>
      <c r="AP16" s="130"/>
      <c r="AQ16" s="122"/>
      <c r="AR16" s="122"/>
      <c r="AS16" s="133"/>
      <c r="AT16" s="130"/>
      <c r="AU16" s="130"/>
      <c r="AV16" s="122"/>
      <c r="AW16" s="151"/>
      <c r="AX16" s="134"/>
      <c r="AY16" s="130"/>
      <c r="AZ16" s="130"/>
      <c r="BA16" s="135"/>
      <c r="BB16" s="135"/>
      <c r="BC16" s="135"/>
      <c r="BD16" s="135"/>
      <c r="BE16" s="135"/>
      <c r="BF16" s="135"/>
      <c r="BG16" s="135"/>
      <c r="BH16" s="135"/>
      <c r="BI16" s="135"/>
      <c r="BJ16" s="135"/>
      <c r="BK16" s="135"/>
      <c r="BL16" s="135"/>
      <c r="BM16" s="135"/>
      <c r="BN16" s="135"/>
      <c r="BO16" s="135"/>
      <c r="BP16" s="135"/>
      <c r="BR16" s="135"/>
      <c r="BS16" s="135"/>
      <c r="BT16" s="136"/>
      <c r="BU16" s="200"/>
      <c r="BV16" s="135"/>
      <c r="BW16" s="122"/>
      <c r="BX16" s="135"/>
      <c r="BY16" s="232"/>
      <c r="BZ16" s="233"/>
      <c r="CA16" s="233"/>
      <c r="CB16" s="233"/>
      <c r="CC16" s="122"/>
      <c r="CD16" s="122"/>
      <c r="CE16" s="122"/>
      <c r="CF16" s="122"/>
      <c r="CG16" s="189"/>
      <c r="CH16" s="122"/>
      <c r="CI16" s="122"/>
      <c r="CJ16" s="138"/>
      <c r="CK16" s="138"/>
      <c r="CL16" s="138"/>
      <c r="CM16" s="138"/>
      <c r="CN16" s="138"/>
      <c r="CO16" s="138"/>
      <c r="CP16" s="140"/>
      <c r="CQ16" s="140"/>
      <c r="CR16" s="141"/>
      <c r="CS16" s="141"/>
      <c r="CT16" s="141"/>
      <c r="CU16" s="141"/>
      <c r="CV16" s="122"/>
      <c r="CW16" s="140"/>
      <c r="CX16" s="122"/>
      <c r="CY16" s="142"/>
      <c r="CZ16" s="116"/>
      <c r="DA16" s="116"/>
      <c r="DB16" s="190"/>
      <c r="DC16" s="140"/>
      <c r="DD16" s="117"/>
      <c r="DE16" s="117"/>
      <c r="DF16" s="117"/>
      <c r="DG16" s="117"/>
      <c r="DH16" s="108"/>
      <c r="DI16" s="122"/>
      <c r="DJ16" s="122"/>
      <c r="DK16" s="122"/>
      <c r="DL16" s="122"/>
      <c r="DM16" s="124"/>
      <c r="DN16" s="124"/>
      <c r="DO16" s="124"/>
      <c r="DP16" s="124"/>
      <c r="DQ16" s="143"/>
      <c r="DR16" s="108"/>
      <c r="DS16" s="124"/>
      <c r="DT16" s="140"/>
      <c r="DU16" s="124"/>
      <c r="DV16" s="124"/>
      <c r="DW16" s="192"/>
      <c r="DX16" s="192"/>
      <c r="DY16" s="193"/>
      <c r="DZ16" s="193"/>
      <c r="EA16" s="194"/>
      <c r="EB16" s="193"/>
      <c r="EC16" s="147"/>
      <c r="ED16" s="124"/>
      <c r="EE16" s="124"/>
      <c r="EF16" s="124"/>
      <c r="EG16" s="108"/>
      <c r="EH16" s="108"/>
      <c r="EI16" s="124"/>
      <c r="EJ16" s="108"/>
      <c r="EK16" s="124"/>
      <c r="EL16" s="124"/>
      <c r="EM16" s="124"/>
      <c r="EN16" s="124"/>
      <c r="EO16" s="108"/>
      <c r="EP16" s="108"/>
      <c r="EQ16" s="124"/>
      <c r="ER16" s="108"/>
      <c r="ES16" s="124"/>
      <c r="ET16" s="124"/>
      <c r="EU16" s="124"/>
      <c r="EV16" s="124"/>
      <c r="EW16" s="108"/>
      <c r="EX16" s="108"/>
      <c r="EY16" s="124"/>
      <c r="EZ16" s="108"/>
      <c r="FA16" s="124"/>
      <c r="FB16" s="124"/>
      <c r="FC16" s="124"/>
      <c r="FD16" s="144"/>
      <c r="FE16" s="144"/>
      <c r="FF16" s="144"/>
      <c r="FG16" s="144"/>
      <c r="FH16" s="145"/>
      <c r="FI16" s="146"/>
      <c r="FJ16" s="122"/>
      <c r="FK16" s="108"/>
      <c r="FL16" s="146"/>
      <c r="FM16" s="140" t="e">
        <f>(FI16*100)/AS16</f>
        <v>#DIV/0!</v>
      </c>
      <c r="FN16" s="135" t="s">
        <v>129</v>
      </c>
      <c r="FO16" s="122"/>
      <c r="FP16" s="108"/>
      <c r="FQ16" s="124"/>
      <c r="FR16" s="122" t="s">
        <v>395</v>
      </c>
      <c r="FS16" s="108">
        <v>40476</v>
      </c>
      <c r="FT16" s="124">
        <v>145539.28</v>
      </c>
      <c r="FU16" s="122" t="s">
        <v>395</v>
      </c>
      <c r="FV16" s="108">
        <v>40476</v>
      </c>
      <c r="FW16" s="124">
        <v>145539.28</v>
      </c>
      <c r="FX16" s="122"/>
      <c r="FY16" s="148"/>
      <c r="FZ16" s="146"/>
      <c r="GA16" s="135"/>
      <c r="GB16" s="148"/>
      <c r="GC16" s="122"/>
      <c r="GD16" s="135"/>
      <c r="GE16" s="148"/>
      <c r="GF16" s="122"/>
      <c r="GH16" s="149"/>
      <c r="GJ16" s="149"/>
      <c r="GL16" s="149"/>
      <c r="GN16" s="149"/>
      <c r="GO16" s="130">
        <f>(CL16)*0.3</f>
        <v>0</v>
      </c>
      <c r="GP16" s="149">
        <v>40477</v>
      </c>
      <c r="GQ16" s="130">
        <f>(CL16)*0.5</f>
        <v>0</v>
      </c>
      <c r="GR16" s="202">
        <v>40487</v>
      </c>
      <c r="GS16" s="130">
        <f t="shared" si="29"/>
        <v>0</v>
      </c>
      <c r="GT16" s="196">
        <v>40623</v>
      </c>
      <c r="GU16" s="130">
        <f>(CK16)*0.3</f>
        <v>0</v>
      </c>
      <c r="GV16" s="149">
        <v>40477</v>
      </c>
      <c r="GW16" s="130">
        <f>(CK16)*0.5</f>
        <v>0</v>
      </c>
      <c r="GX16" s="202">
        <v>40487</v>
      </c>
      <c r="GY16" s="130">
        <f>(CK16)*0.2</f>
        <v>0</v>
      </c>
      <c r="GZ16" s="196">
        <v>40490</v>
      </c>
    </row>
    <row r="17" spans="1:218" s="121" customFormat="1" ht="57" customHeight="1" x14ac:dyDescent="0.15">
      <c r="A17" s="118">
        <v>14</v>
      </c>
      <c r="B17" s="250" t="s">
        <v>454</v>
      </c>
      <c r="C17" s="120" t="s">
        <v>318</v>
      </c>
      <c r="D17" s="187"/>
      <c r="F17" s="122"/>
      <c r="G17" s="122"/>
      <c r="H17" s="265"/>
      <c r="I17" s="123"/>
      <c r="J17" s="124"/>
      <c r="K17" s="123"/>
      <c r="L17" s="123"/>
      <c r="M17" s="125"/>
      <c r="N17" s="123"/>
      <c r="O17" s="125"/>
      <c r="P17" s="123"/>
      <c r="Q17" s="125"/>
      <c r="R17" s="123"/>
      <c r="S17" s="125"/>
      <c r="T17" s="123"/>
      <c r="U17" s="125"/>
      <c r="V17" s="123"/>
      <c r="W17" s="125"/>
      <c r="X17" s="123"/>
      <c r="Y17" s="123"/>
      <c r="Z17" s="123"/>
      <c r="AA17" s="123"/>
      <c r="AB17" s="123"/>
      <c r="AC17" s="126"/>
      <c r="AD17" s="127"/>
      <c r="AE17" s="128"/>
      <c r="AI17" s="197"/>
      <c r="AL17" s="122"/>
      <c r="AM17" s="135"/>
      <c r="AN17" s="198"/>
      <c r="AO17" s="130"/>
      <c r="AP17" s="130"/>
      <c r="AQ17" s="122"/>
      <c r="AR17" s="122"/>
      <c r="AS17" s="133"/>
      <c r="AT17" s="130"/>
      <c r="AU17" s="130"/>
      <c r="AV17" s="122"/>
      <c r="AW17" s="151"/>
      <c r="AX17" s="134"/>
      <c r="AY17" s="130"/>
      <c r="AZ17" s="130"/>
      <c r="BA17" s="135"/>
      <c r="BB17" s="135"/>
      <c r="BC17" s="135"/>
      <c r="BD17" s="135"/>
      <c r="BE17" s="135"/>
      <c r="BF17" s="135"/>
      <c r="BG17" s="135"/>
      <c r="BH17" s="135"/>
      <c r="BI17" s="135"/>
      <c r="BJ17" s="135"/>
      <c r="BK17" s="135"/>
      <c r="BL17" s="135"/>
      <c r="BM17" s="135"/>
      <c r="BN17" s="135"/>
      <c r="BO17" s="135"/>
      <c r="BP17" s="135"/>
      <c r="BR17" s="135"/>
      <c r="BS17" s="135"/>
      <c r="BT17" s="136"/>
      <c r="BU17" s="200"/>
      <c r="BV17" s="135"/>
      <c r="BW17" s="122"/>
      <c r="BX17" s="135"/>
      <c r="BY17" s="232"/>
      <c r="BZ17" s="233"/>
      <c r="CA17" s="233"/>
      <c r="CB17" s="233"/>
      <c r="CC17" s="122"/>
      <c r="CD17" s="122"/>
      <c r="CE17" s="122"/>
      <c r="CF17" s="122"/>
      <c r="CG17" s="189"/>
      <c r="CH17" s="122"/>
      <c r="CI17" s="122"/>
      <c r="CJ17" s="138"/>
      <c r="CK17" s="138"/>
      <c r="CL17" s="138"/>
      <c r="CM17" s="138"/>
      <c r="CN17" s="138"/>
      <c r="CO17" s="138"/>
      <c r="CP17" s="140"/>
      <c r="CQ17" s="140"/>
      <c r="CR17" s="141"/>
      <c r="CS17" s="141"/>
      <c r="CT17" s="141"/>
      <c r="CU17" s="141"/>
      <c r="CV17" s="122"/>
      <c r="CW17" s="140"/>
      <c r="CX17" s="122"/>
      <c r="CY17" s="142"/>
      <c r="CZ17" s="116"/>
      <c r="DA17" s="116"/>
      <c r="DB17" s="190"/>
      <c r="DC17" s="140"/>
      <c r="DD17" s="117"/>
      <c r="DE17" s="117"/>
      <c r="DF17" s="117"/>
      <c r="DG17" s="117"/>
      <c r="DH17" s="108"/>
      <c r="DI17" s="122"/>
      <c r="DJ17" s="122"/>
      <c r="DK17" s="122"/>
      <c r="DL17" s="122"/>
      <c r="DM17" s="124"/>
      <c r="DN17" s="124"/>
      <c r="DO17" s="124"/>
      <c r="DP17" s="124"/>
      <c r="DQ17" s="143"/>
      <c r="DR17" s="108"/>
      <c r="DS17" s="124"/>
      <c r="DT17" s="140"/>
      <c r="DU17" s="124"/>
      <c r="DV17" s="124"/>
      <c r="DW17" s="192"/>
      <c r="DX17" s="192"/>
      <c r="DY17" s="193"/>
      <c r="DZ17" s="193"/>
      <c r="EA17" s="194"/>
      <c r="EB17" s="193"/>
      <c r="EC17" s="147"/>
      <c r="ED17" s="124"/>
      <c r="EE17" s="124"/>
      <c r="EF17" s="124"/>
      <c r="EG17" s="108"/>
      <c r="EH17" s="108"/>
      <c r="EI17" s="124"/>
      <c r="EJ17" s="108"/>
      <c r="EK17" s="124"/>
      <c r="EL17" s="124"/>
      <c r="EM17" s="124"/>
      <c r="EN17" s="124"/>
      <c r="EO17" s="108"/>
      <c r="EP17" s="108"/>
      <c r="EQ17" s="124"/>
      <c r="ER17" s="108"/>
      <c r="ES17" s="124"/>
      <c r="ET17" s="124"/>
      <c r="EU17" s="124"/>
      <c r="EV17" s="124"/>
      <c r="EW17" s="108"/>
      <c r="EX17" s="108"/>
      <c r="EY17" s="124"/>
      <c r="EZ17" s="108"/>
      <c r="FA17" s="124"/>
      <c r="FB17" s="124"/>
      <c r="FC17" s="124"/>
      <c r="FD17" s="144"/>
      <c r="FE17" s="144"/>
      <c r="FF17" s="144"/>
      <c r="FG17" s="144"/>
      <c r="FH17" s="145"/>
      <c r="FI17" s="146"/>
      <c r="FJ17" s="122"/>
      <c r="FK17" s="108"/>
      <c r="FL17" s="146"/>
      <c r="FM17" s="140" t="e">
        <f>(FI17*100)/AS17</f>
        <v>#DIV/0!</v>
      </c>
      <c r="FN17" s="135" t="s">
        <v>129</v>
      </c>
      <c r="FO17" s="122" t="s">
        <v>11</v>
      </c>
      <c r="FP17" s="108">
        <v>40721</v>
      </c>
      <c r="FQ17" s="124">
        <v>616572.18000000005</v>
      </c>
      <c r="FR17" s="122" t="s">
        <v>12</v>
      </c>
      <c r="FS17" s="108">
        <v>40721</v>
      </c>
      <c r="FT17" s="124">
        <v>205524.06</v>
      </c>
      <c r="FU17" s="122" t="s">
        <v>12</v>
      </c>
      <c r="FV17" s="108">
        <v>40721</v>
      </c>
      <c r="FW17" s="124">
        <v>205524.06</v>
      </c>
      <c r="FX17" s="122"/>
      <c r="FY17" s="148"/>
      <c r="FZ17" s="146"/>
      <c r="GA17" s="135"/>
      <c r="GB17" s="148"/>
      <c r="GC17" s="122"/>
      <c r="GD17" s="135"/>
      <c r="GE17" s="148"/>
      <c r="GF17" s="122"/>
      <c r="GH17" s="149"/>
      <c r="GJ17" s="149"/>
      <c r="GL17" s="149"/>
      <c r="GN17" s="149"/>
      <c r="GO17" s="130">
        <f>(CL17)*0.3</f>
        <v>0</v>
      </c>
      <c r="GP17" s="149">
        <v>40472</v>
      </c>
      <c r="GQ17" s="130">
        <f>(CL17)*0.5</f>
        <v>0</v>
      </c>
      <c r="GR17" s="196">
        <v>40623</v>
      </c>
      <c r="GS17" s="130">
        <f t="shared" si="29"/>
        <v>0</v>
      </c>
      <c r="GT17" s="196">
        <v>40623</v>
      </c>
      <c r="GU17" s="130">
        <f>(CK17)*0.3</f>
        <v>0</v>
      </c>
      <c r="GV17" s="149">
        <v>40472</v>
      </c>
      <c r="GW17" s="130">
        <f>(CK17)*0.5</f>
        <v>0</v>
      </c>
      <c r="GX17" s="202">
        <v>40487</v>
      </c>
      <c r="GY17" s="130">
        <f>(CK17)*0.2</f>
        <v>0</v>
      </c>
      <c r="GZ17" s="196">
        <v>40490</v>
      </c>
    </row>
    <row r="18" spans="1:218" s="121" customFormat="1" ht="57" customHeight="1" x14ac:dyDescent="0.15">
      <c r="A18" s="118">
        <v>15</v>
      </c>
      <c r="B18" s="250" t="s">
        <v>455</v>
      </c>
      <c r="C18" s="120" t="s">
        <v>318</v>
      </c>
      <c r="D18" s="187"/>
      <c r="F18" s="122"/>
      <c r="G18" s="203"/>
      <c r="H18" s="265"/>
      <c r="I18" s="123"/>
      <c r="J18" s="124"/>
      <c r="K18" s="123"/>
      <c r="L18" s="123"/>
      <c r="M18" s="125"/>
      <c r="N18" s="123"/>
      <c r="O18" s="125"/>
      <c r="P18" s="123"/>
      <c r="Q18" s="125"/>
      <c r="R18" s="123"/>
      <c r="S18" s="125"/>
      <c r="T18" s="123"/>
      <c r="U18" s="125"/>
      <c r="V18" s="123"/>
      <c r="W18" s="125"/>
      <c r="X18" s="123"/>
      <c r="Y18" s="123"/>
      <c r="Z18" s="123"/>
      <c r="AA18" s="123"/>
      <c r="AB18" s="123"/>
      <c r="AC18" s="126"/>
      <c r="AD18" s="127"/>
      <c r="AE18" s="128"/>
      <c r="AI18" s="197"/>
      <c r="AL18" s="122"/>
      <c r="AM18" s="151"/>
      <c r="AN18" s="130"/>
      <c r="AO18" s="130"/>
      <c r="AP18" s="130"/>
      <c r="AQ18" s="122"/>
      <c r="AR18" s="122"/>
      <c r="AS18" s="133"/>
      <c r="AT18" s="130"/>
      <c r="AU18" s="130"/>
      <c r="AV18" s="122"/>
      <c r="AW18" s="151"/>
      <c r="AX18" s="134"/>
      <c r="AY18" s="130"/>
      <c r="AZ18" s="130"/>
      <c r="BA18" s="135"/>
      <c r="BB18" s="135"/>
      <c r="BC18" s="135"/>
      <c r="BD18" s="135"/>
      <c r="BE18" s="135"/>
      <c r="BF18" s="135"/>
      <c r="BG18" s="135"/>
      <c r="BH18" s="135"/>
      <c r="BI18" s="135"/>
      <c r="BJ18" s="135"/>
      <c r="BK18" s="135"/>
      <c r="BL18" s="135"/>
      <c r="BM18" s="135"/>
      <c r="BN18" s="135"/>
      <c r="BO18" s="135"/>
      <c r="BP18" s="135"/>
      <c r="BR18" s="135"/>
      <c r="BS18" s="135"/>
      <c r="BT18" s="136"/>
      <c r="BU18" s="200"/>
      <c r="BV18" s="135"/>
      <c r="BW18" s="122"/>
      <c r="BX18" s="135"/>
      <c r="BY18" s="232"/>
      <c r="BZ18" s="233"/>
      <c r="CA18" s="233"/>
      <c r="CB18" s="233"/>
      <c r="CC18" s="122"/>
      <c r="CD18" s="122"/>
      <c r="CE18" s="122"/>
      <c r="CF18" s="122"/>
      <c r="CG18" s="189"/>
      <c r="CH18" s="122"/>
      <c r="CI18" s="122"/>
      <c r="CJ18" s="138"/>
      <c r="CK18" s="138"/>
      <c r="CL18" s="138"/>
      <c r="CM18" s="138"/>
      <c r="CN18" s="138"/>
      <c r="CO18" s="138"/>
      <c r="CP18" s="140"/>
      <c r="CQ18" s="140"/>
      <c r="CR18" s="141"/>
      <c r="CS18" s="141"/>
      <c r="CT18" s="141"/>
      <c r="CU18" s="141"/>
      <c r="CV18" s="122"/>
      <c r="CW18" s="140"/>
      <c r="CX18" s="122"/>
      <c r="CY18" s="142"/>
      <c r="CZ18" s="116"/>
      <c r="DA18" s="116"/>
      <c r="DB18" s="190"/>
      <c r="DC18" s="140"/>
      <c r="DD18" s="117"/>
      <c r="DE18" s="117"/>
      <c r="DF18" s="117"/>
      <c r="DG18" s="117"/>
      <c r="DH18" s="108"/>
      <c r="DI18" s="122"/>
      <c r="DJ18" s="122"/>
      <c r="DK18" s="122"/>
      <c r="DL18" s="122"/>
      <c r="DM18" s="124"/>
      <c r="DN18" s="124"/>
      <c r="DO18" s="124"/>
      <c r="DP18" s="124"/>
      <c r="DQ18" s="143"/>
      <c r="DR18" s="108"/>
      <c r="DS18" s="124"/>
      <c r="DT18" s="140"/>
      <c r="DU18" s="124"/>
      <c r="DV18" s="124"/>
      <c r="DW18" s="192"/>
      <c r="DX18" s="192"/>
      <c r="DY18" s="193"/>
      <c r="DZ18" s="193"/>
      <c r="EA18" s="194"/>
      <c r="EB18" s="193"/>
      <c r="EC18" s="147"/>
      <c r="ED18" s="124"/>
      <c r="EE18" s="124"/>
      <c r="EF18" s="124"/>
      <c r="EG18" s="108"/>
      <c r="EH18" s="108"/>
      <c r="EI18" s="124"/>
      <c r="EJ18" s="108"/>
      <c r="EK18" s="124"/>
      <c r="EL18" s="124"/>
      <c r="EM18" s="124"/>
      <c r="EN18" s="124"/>
      <c r="EO18" s="108"/>
      <c r="EP18" s="108"/>
      <c r="EQ18" s="124"/>
      <c r="ER18" s="108"/>
      <c r="ES18" s="124"/>
      <c r="ET18" s="124"/>
      <c r="EU18" s="124"/>
      <c r="EV18" s="124"/>
      <c r="EW18" s="108"/>
      <c r="EX18" s="108"/>
      <c r="EY18" s="124"/>
      <c r="EZ18" s="108"/>
      <c r="FA18" s="124"/>
      <c r="FB18" s="124"/>
      <c r="FC18" s="124"/>
      <c r="FD18" s="144"/>
      <c r="FE18" s="144"/>
      <c r="FF18" s="144"/>
      <c r="FG18" s="144"/>
      <c r="FH18" s="145"/>
      <c r="FI18" s="146"/>
      <c r="FJ18" s="122"/>
      <c r="FK18" s="108"/>
      <c r="FL18" s="146"/>
      <c r="FM18" s="140" t="e">
        <f>(FI18*100)/AS18</f>
        <v>#DIV/0!</v>
      </c>
      <c r="FN18" s="135" t="s">
        <v>129</v>
      </c>
      <c r="FO18" s="122"/>
      <c r="FP18" s="108"/>
      <c r="FQ18" s="124"/>
      <c r="FR18" s="122" t="s">
        <v>394</v>
      </c>
      <c r="FS18" s="108">
        <v>40476</v>
      </c>
      <c r="FT18" s="124">
        <v>192756.46</v>
      </c>
      <c r="FU18" s="122" t="s">
        <v>394</v>
      </c>
      <c r="FV18" s="108">
        <v>40476</v>
      </c>
      <c r="FW18" s="124">
        <v>192756.46</v>
      </c>
      <c r="FX18" s="122"/>
      <c r="FY18" s="148"/>
      <c r="FZ18" s="146"/>
      <c r="GA18" s="135"/>
      <c r="GB18" s="148"/>
      <c r="GC18" s="122"/>
      <c r="GD18" s="135"/>
      <c r="GE18" s="148"/>
      <c r="GF18" s="122"/>
      <c r="GH18" s="149"/>
      <c r="GJ18" s="149"/>
      <c r="GL18" s="149"/>
      <c r="GN18" s="149"/>
      <c r="GO18" s="130">
        <f>(CL18)*0.3</f>
        <v>0</v>
      </c>
      <c r="GP18" s="149">
        <v>40472</v>
      </c>
      <c r="GQ18" s="130">
        <f>(CL18)*0.5</f>
        <v>0</v>
      </c>
      <c r="GR18" s="196">
        <v>40623</v>
      </c>
      <c r="GS18" s="130">
        <f>(CL18)*0.2</f>
        <v>0</v>
      </c>
      <c r="GT18" s="196">
        <v>40623</v>
      </c>
      <c r="GU18" s="130">
        <f>(CK18)*0.3</f>
        <v>0</v>
      </c>
      <c r="GV18" s="149">
        <v>40472</v>
      </c>
      <c r="GW18" s="130">
        <f>(CK18)*0.5</f>
        <v>0</v>
      </c>
      <c r="GX18" s="202">
        <v>40487</v>
      </c>
      <c r="GY18" s="130">
        <f>(CK18)*0.2</f>
        <v>0</v>
      </c>
      <c r="GZ18" s="196">
        <v>40490</v>
      </c>
    </row>
    <row r="19" spans="1:218" s="121" customFormat="1" ht="57" customHeight="1" x14ac:dyDescent="0.15">
      <c r="A19" s="118">
        <v>16</v>
      </c>
      <c r="B19" s="250" t="s">
        <v>456</v>
      </c>
      <c r="C19" s="120"/>
      <c r="D19" s="187"/>
      <c r="F19" s="122"/>
      <c r="G19" s="203"/>
      <c r="H19" s="265"/>
      <c r="I19" s="123"/>
      <c r="J19" s="124"/>
      <c r="K19" s="123"/>
      <c r="L19" s="123"/>
      <c r="M19" s="125"/>
      <c r="N19" s="123"/>
      <c r="O19" s="125"/>
      <c r="P19" s="123"/>
      <c r="Q19" s="125"/>
      <c r="R19" s="123"/>
      <c r="S19" s="125"/>
      <c r="T19" s="123"/>
      <c r="U19" s="125"/>
      <c r="V19" s="123"/>
      <c r="W19" s="125"/>
      <c r="X19" s="123"/>
      <c r="Y19" s="123"/>
      <c r="Z19" s="123"/>
      <c r="AA19" s="123"/>
      <c r="AB19" s="123"/>
      <c r="AC19" s="126"/>
      <c r="AD19" s="127"/>
      <c r="AE19" s="128"/>
      <c r="AI19" s="197"/>
      <c r="AL19" s="122"/>
      <c r="AM19" s="151"/>
      <c r="AN19" s="130"/>
      <c r="AO19" s="130"/>
      <c r="AP19" s="130"/>
      <c r="AQ19" s="122"/>
      <c r="AR19" s="122"/>
      <c r="AS19" s="133"/>
      <c r="AT19" s="130"/>
      <c r="AU19" s="130"/>
      <c r="AV19" s="122"/>
      <c r="AW19" s="151"/>
      <c r="AX19" s="134"/>
      <c r="AY19" s="130"/>
      <c r="AZ19" s="130"/>
      <c r="BA19" s="135"/>
      <c r="BB19" s="135"/>
      <c r="BC19" s="135"/>
      <c r="BD19" s="135"/>
      <c r="BE19" s="135"/>
      <c r="BF19" s="135"/>
      <c r="BG19" s="135"/>
      <c r="BH19" s="135"/>
      <c r="BI19" s="135"/>
      <c r="BJ19" s="135"/>
      <c r="BK19" s="135"/>
      <c r="BL19" s="135"/>
      <c r="BM19" s="135"/>
      <c r="BN19" s="135"/>
      <c r="BO19" s="135"/>
      <c r="BP19" s="135"/>
      <c r="BR19" s="135"/>
      <c r="BS19" s="135"/>
      <c r="BT19" s="136"/>
      <c r="BU19" s="200"/>
      <c r="BV19" s="135"/>
      <c r="BW19" s="122"/>
      <c r="BX19" s="135"/>
      <c r="BY19" s="232"/>
      <c r="BZ19" s="233"/>
      <c r="CA19" s="233"/>
      <c r="CB19" s="233"/>
      <c r="CC19" s="122"/>
      <c r="CD19" s="122"/>
      <c r="CE19" s="122"/>
      <c r="CF19" s="122"/>
      <c r="CG19" s="189"/>
      <c r="CH19" s="122"/>
      <c r="CI19" s="122"/>
      <c r="CJ19" s="138"/>
      <c r="CK19" s="138"/>
      <c r="CL19" s="138"/>
      <c r="CM19" s="138"/>
      <c r="CN19" s="138"/>
      <c r="CO19" s="138"/>
      <c r="CP19" s="140"/>
      <c r="CQ19" s="140"/>
      <c r="CR19" s="141"/>
      <c r="CS19" s="141"/>
      <c r="CT19" s="141"/>
      <c r="CU19" s="141"/>
      <c r="CV19" s="122"/>
      <c r="CW19" s="140"/>
      <c r="CX19" s="122"/>
      <c r="CY19" s="142"/>
      <c r="CZ19" s="116"/>
      <c r="DA19" s="116"/>
      <c r="DB19" s="190"/>
      <c r="DC19" s="140"/>
      <c r="DD19" s="117"/>
      <c r="DE19" s="117"/>
      <c r="DF19" s="117"/>
      <c r="DG19" s="117"/>
      <c r="DH19" s="108"/>
      <c r="DI19" s="122"/>
      <c r="DJ19" s="122"/>
      <c r="DK19" s="122"/>
      <c r="DL19" s="122"/>
      <c r="DM19" s="124"/>
      <c r="DN19" s="124"/>
      <c r="DO19" s="124"/>
      <c r="DP19" s="124"/>
      <c r="DQ19" s="143"/>
      <c r="DR19" s="108"/>
      <c r="DS19" s="124"/>
      <c r="DT19" s="140"/>
      <c r="DU19" s="124"/>
      <c r="DV19" s="124"/>
      <c r="DW19" s="192"/>
      <c r="DX19" s="192"/>
      <c r="DY19" s="193"/>
      <c r="DZ19" s="193"/>
      <c r="EA19" s="194"/>
      <c r="EB19" s="193"/>
      <c r="EC19" s="147"/>
      <c r="ED19" s="124"/>
      <c r="EE19" s="124"/>
      <c r="EF19" s="124"/>
      <c r="EG19" s="108"/>
      <c r="EH19" s="108"/>
      <c r="EI19" s="124"/>
      <c r="EJ19" s="108"/>
      <c r="EK19" s="124"/>
      <c r="EL19" s="124"/>
      <c r="EM19" s="124"/>
      <c r="EN19" s="124"/>
      <c r="EO19" s="108"/>
      <c r="EP19" s="108"/>
      <c r="EQ19" s="124"/>
      <c r="ER19" s="108"/>
      <c r="ES19" s="124"/>
      <c r="ET19" s="124"/>
      <c r="EU19" s="124"/>
      <c r="EV19" s="124"/>
      <c r="EW19" s="108"/>
      <c r="EX19" s="108"/>
      <c r="EY19" s="124"/>
      <c r="EZ19" s="108"/>
      <c r="FA19" s="124"/>
      <c r="FB19" s="124"/>
      <c r="FC19" s="124"/>
      <c r="FD19" s="144"/>
      <c r="FE19" s="144"/>
      <c r="FF19" s="144"/>
      <c r="FG19" s="144"/>
      <c r="FH19" s="145"/>
      <c r="FI19" s="146"/>
      <c r="FJ19" s="122"/>
      <c r="FK19" s="108"/>
      <c r="FL19" s="146"/>
      <c r="FM19" s="140"/>
      <c r="FN19" s="135"/>
      <c r="FO19" s="122"/>
      <c r="FP19" s="108"/>
      <c r="FQ19" s="124"/>
      <c r="FR19" s="122"/>
      <c r="FS19" s="108"/>
      <c r="FT19" s="124"/>
      <c r="FU19" s="122"/>
      <c r="FV19" s="108"/>
      <c r="FW19" s="124"/>
      <c r="FX19" s="122"/>
      <c r="FY19" s="148"/>
      <c r="FZ19" s="146"/>
      <c r="GA19" s="135"/>
      <c r="GB19" s="148"/>
      <c r="GC19" s="122"/>
      <c r="GD19" s="135"/>
      <c r="GE19" s="148"/>
      <c r="GF19" s="122"/>
      <c r="GH19" s="149"/>
      <c r="GJ19" s="149"/>
      <c r="GL19" s="149"/>
      <c r="GN19" s="149"/>
      <c r="GO19" s="130"/>
      <c r="GP19" s="149"/>
      <c r="GQ19" s="130"/>
      <c r="GR19" s="196"/>
      <c r="GS19" s="130"/>
      <c r="GT19" s="196"/>
      <c r="GU19" s="130">
        <f>(CK19)*0.3</f>
        <v>0</v>
      </c>
      <c r="GV19" s="149"/>
      <c r="GW19" s="130">
        <f>(CK19)*0.5</f>
        <v>0</v>
      </c>
      <c r="GX19" s="202"/>
      <c r="GY19" s="130">
        <f>(CK19)*0.2</f>
        <v>0</v>
      </c>
      <c r="GZ19" s="196"/>
    </row>
    <row r="20" spans="1:218" s="158" customFormat="1" ht="57" customHeight="1" x14ac:dyDescent="0.15">
      <c r="A20" s="118">
        <v>17</v>
      </c>
      <c r="B20" s="249" t="s">
        <v>457</v>
      </c>
      <c r="C20" s="156"/>
      <c r="D20" s="157"/>
      <c r="F20" s="159"/>
      <c r="G20" s="159"/>
      <c r="H20" s="265"/>
      <c r="I20" s="160"/>
      <c r="J20" s="161"/>
      <c r="K20" s="160"/>
      <c r="L20" s="160"/>
      <c r="M20" s="162"/>
      <c r="N20" s="160"/>
      <c r="O20" s="162"/>
      <c r="P20" s="160"/>
      <c r="Q20" s="162"/>
      <c r="R20" s="160"/>
      <c r="S20" s="163"/>
      <c r="T20" s="160"/>
      <c r="U20" s="162"/>
      <c r="V20" s="160"/>
      <c r="W20" s="162"/>
      <c r="X20" s="160"/>
      <c r="Y20" s="160"/>
      <c r="Z20" s="160"/>
      <c r="AA20" s="160"/>
      <c r="AB20" s="160"/>
      <c r="AC20" s="164"/>
      <c r="AD20" s="165"/>
      <c r="AE20" s="166"/>
      <c r="AL20" s="159"/>
      <c r="AM20" s="167"/>
      <c r="AN20" s="168"/>
      <c r="AO20" s="130"/>
      <c r="AP20" s="130"/>
      <c r="AQ20" s="159"/>
      <c r="AR20" s="159"/>
      <c r="AS20" s="169"/>
      <c r="AT20" s="130"/>
      <c r="AU20" s="130"/>
      <c r="AV20" s="159"/>
      <c r="AW20" s="170"/>
      <c r="AX20" s="171"/>
      <c r="AY20" s="130"/>
      <c r="AZ20" s="130"/>
      <c r="BA20" s="167"/>
      <c r="BB20" s="167"/>
      <c r="BC20" s="167"/>
      <c r="BD20" s="167"/>
      <c r="BE20" s="167"/>
      <c r="BF20" s="167"/>
      <c r="BG20" s="167"/>
      <c r="BH20" s="167"/>
      <c r="BI20" s="167"/>
      <c r="BJ20" s="167"/>
      <c r="BK20" s="167"/>
      <c r="BL20" s="167"/>
      <c r="BM20" s="167"/>
      <c r="BN20" s="167"/>
      <c r="BO20" s="167"/>
      <c r="BP20" s="167"/>
      <c r="BR20" s="167"/>
      <c r="BS20" s="167"/>
      <c r="BT20" s="136"/>
      <c r="BU20" s="172"/>
      <c r="BV20" s="167"/>
      <c r="BW20" s="159"/>
      <c r="BX20" s="167"/>
      <c r="BY20" s="232"/>
      <c r="BZ20" s="233"/>
      <c r="CA20" s="233"/>
      <c r="CB20" s="233"/>
      <c r="CC20" s="122"/>
      <c r="CD20" s="159"/>
      <c r="CE20" s="159"/>
      <c r="CF20" s="159"/>
      <c r="CG20" s="159"/>
      <c r="CH20" s="159"/>
      <c r="CI20" s="159"/>
      <c r="CJ20" s="138"/>
      <c r="CK20" s="174"/>
      <c r="CL20" s="174"/>
      <c r="CM20" s="174"/>
      <c r="CN20" s="174"/>
      <c r="CO20" s="174"/>
      <c r="CP20" s="175"/>
      <c r="CQ20" s="174"/>
      <c r="CR20" s="176"/>
      <c r="CS20" s="176"/>
      <c r="CT20" s="176"/>
      <c r="CU20" s="176"/>
      <c r="CV20" s="159"/>
      <c r="CW20" s="175"/>
      <c r="CX20" s="159"/>
      <c r="CY20" s="177"/>
      <c r="CZ20" s="178"/>
      <c r="DA20" s="178"/>
      <c r="DB20" s="175"/>
      <c r="DC20" s="175"/>
      <c r="DD20" s="179"/>
      <c r="DE20" s="179"/>
      <c r="DF20" s="179"/>
      <c r="DG20" s="179"/>
      <c r="DH20" s="180"/>
      <c r="DI20" s="159"/>
      <c r="DJ20" s="159"/>
      <c r="DK20" s="159"/>
      <c r="DL20" s="159"/>
      <c r="DM20" s="124"/>
      <c r="DN20" s="124"/>
      <c r="DO20" s="124"/>
      <c r="DP20" s="124"/>
      <c r="DQ20" s="181"/>
      <c r="DR20" s="180"/>
      <c r="DS20" s="161"/>
      <c r="DT20" s="175"/>
      <c r="DU20" s="161"/>
      <c r="DV20" s="161"/>
      <c r="DW20" s="161"/>
      <c r="DX20" s="124"/>
      <c r="DY20" s="180"/>
      <c r="DZ20" s="180"/>
      <c r="EA20" s="175"/>
      <c r="EB20" s="180"/>
      <c r="EC20" s="161"/>
      <c r="ED20" s="161"/>
      <c r="EE20" s="161"/>
      <c r="EF20" s="124"/>
      <c r="EG20" s="180"/>
      <c r="EH20" s="180"/>
      <c r="EI20" s="161"/>
      <c r="EJ20" s="180"/>
      <c r="EK20" s="161"/>
      <c r="EL20" s="161"/>
      <c r="EM20" s="161"/>
      <c r="EN20" s="161"/>
      <c r="EO20" s="180"/>
      <c r="EP20" s="180"/>
      <c r="EQ20" s="161"/>
      <c r="ER20" s="180"/>
      <c r="ES20" s="161"/>
      <c r="ET20" s="161"/>
      <c r="EU20" s="161"/>
      <c r="EV20" s="124"/>
      <c r="EW20" s="180"/>
      <c r="EX20" s="180"/>
      <c r="EY20" s="161"/>
      <c r="EZ20" s="180"/>
      <c r="FA20" s="161"/>
      <c r="FB20" s="161"/>
      <c r="FC20" s="124"/>
      <c r="FD20" s="144"/>
      <c r="FE20" s="144"/>
      <c r="FF20" s="144"/>
      <c r="FG20" s="144"/>
      <c r="FH20" s="182"/>
      <c r="FI20" s="183"/>
      <c r="FJ20" s="159"/>
      <c r="FK20" s="180"/>
      <c r="FL20" s="183"/>
      <c r="FM20" s="184"/>
      <c r="FN20" s="167"/>
      <c r="FO20" s="159"/>
      <c r="FP20" s="180"/>
      <c r="FQ20" s="161"/>
      <c r="FR20" s="159"/>
      <c r="FS20" s="180"/>
      <c r="FT20" s="161"/>
      <c r="FU20" s="159"/>
      <c r="FV20" s="180"/>
      <c r="FW20" s="175"/>
      <c r="FX20" s="159"/>
      <c r="FY20" s="185"/>
      <c r="FZ20" s="183"/>
      <c r="GA20" s="167"/>
      <c r="GB20" s="185"/>
      <c r="GC20" s="159"/>
      <c r="GD20" s="167"/>
      <c r="GE20" s="185"/>
      <c r="GF20" s="159"/>
      <c r="GH20" s="186"/>
      <c r="GJ20" s="186"/>
      <c r="GL20" s="186"/>
      <c r="GN20" s="186"/>
      <c r="GO20" s="130">
        <f>(CL20)*0.3</f>
        <v>0</v>
      </c>
      <c r="GP20" s="186"/>
      <c r="GQ20" s="130">
        <f>(CL20)*0.5</f>
        <v>0</v>
      </c>
      <c r="GR20" s="186"/>
      <c r="GS20" s="130">
        <f t="shared" si="29"/>
        <v>0</v>
      </c>
      <c r="GT20" s="186"/>
      <c r="GU20" s="130">
        <f>(CK20)*0.3</f>
        <v>0</v>
      </c>
      <c r="GV20" s="186"/>
      <c r="GW20" s="130">
        <f>(CK20)*0.5</f>
        <v>0</v>
      </c>
      <c r="GX20" s="186"/>
      <c r="GY20" s="130">
        <f>(CK20)*0.2</f>
        <v>0</v>
      </c>
      <c r="GZ20" s="186"/>
    </row>
    <row r="21" spans="1:218" s="121" customFormat="1" ht="57" customHeight="1" x14ac:dyDescent="0.15">
      <c r="A21" s="118">
        <v>18</v>
      </c>
      <c r="B21" s="249" t="s">
        <v>458</v>
      </c>
      <c r="C21" s="120" t="s">
        <v>318</v>
      </c>
      <c r="D21" s="187"/>
      <c r="F21" s="122"/>
      <c r="G21" s="122"/>
      <c r="H21" s="265"/>
      <c r="I21" s="123"/>
      <c r="J21" s="124"/>
      <c r="K21" s="123"/>
      <c r="L21" s="123"/>
      <c r="M21" s="125"/>
      <c r="N21" s="123"/>
      <c r="O21" s="125"/>
      <c r="P21" s="123"/>
      <c r="Q21" s="125"/>
      <c r="R21" s="123"/>
      <c r="S21" s="125"/>
      <c r="T21" s="123"/>
      <c r="U21" s="125"/>
      <c r="V21" s="123"/>
      <c r="W21" s="125"/>
      <c r="X21" s="123"/>
      <c r="Y21" s="123"/>
      <c r="Z21" s="123"/>
      <c r="AA21" s="123"/>
      <c r="AB21" s="123"/>
      <c r="AC21" s="126"/>
      <c r="AD21" s="127"/>
      <c r="AE21" s="128"/>
      <c r="AI21" s="197"/>
      <c r="AL21" s="122"/>
      <c r="AM21" s="135"/>
      <c r="AN21" s="198"/>
      <c r="AO21" s="130"/>
      <c r="AP21" s="130"/>
      <c r="AQ21" s="122"/>
      <c r="AR21" s="122"/>
      <c r="AS21" s="133"/>
      <c r="AT21" s="130"/>
      <c r="AU21" s="130"/>
      <c r="AV21" s="122"/>
      <c r="AW21" s="151"/>
      <c r="AX21" s="134"/>
      <c r="AY21" s="130"/>
      <c r="AZ21" s="130"/>
      <c r="BA21" s="135"/>
      <c r="BB21" s="135"/>
      <c r="BC21" s="135"/>
      <c r="BD21" s="135"/>
      <c r="BE21" s="135"/>
      <c r="BF21" s="135"/>
      <c r="BG21" s="135"/>
      <c r="BH21" s="135"/>
      <c r="BI21" s="135"/>
      <c r="BJ21" s="135"/>
      <c r="BK21" s="135"/>
      <c r="BL21" s="135"/>
      <c r="BM21" s="135"/>
      <c r="BN21" s="135"/>
      <c r="BO21" s="135"/>
      <c r="BP21" s="135"/>
      <c r="BR21" s="135"/>
      <c r="BS21" s="135"/>
      <c r="BT21" s="136"/>
      <c r="BU21" s="200"/>
      <c r="BV21" s="135"/>
      <c r="BW21" s="122"/>
      <c r="BX21" s="135"/>
      <c r="BY21" s="232"/>
      <c r="BZ21" s="233"/>
      <c r="CA21" s="233"/>
      <c r="CB21" s="233"/>
      <c r="CC21" s="122"/>
      <c r="CD21" s="122"/>
      <c r="CE21" s="122"/>
      <c r="CF21" s="122"/>
      <c r="CG21" s="122"/>
      <c r="CH21" s="122"/>
      <c r="CI21" s="122"/>
      <c r="CJ21" s="138"/>
      <c r="CK21" s="138"/>
      <c r="CL21" s="138"/>
      <c r="CM21" s="138"/>
      <c r="CN21" s="138"/>
      <c r="CO21" s="138"/>
      <c r="CP21" s="140"/>
      <c r="CQ21" s="140"/>
      <c r="CR21" s="141"/>
      <c r="CS21" s="141"/>
      <c r="CT21" s="141"/>
      <c r="CU21" s="141"/>
      <c r="CV21" s="122"/>
      <c r="CW21" s="140"/>
      <c r="CX21" s="122"/>
      <c r="CY21" s="142"/>
      <c r="CZ21" s="116"/>
      <c r="DA21" s="116"/>
      <c r="DB21" s="140"/>
      <c r="DC21" s="140"/>
      <c r="DD21" s="117"/>
      <c r="DE21" s="117"/>
      <c r="DF21" s="117"/>
      <c r="DG21" s="117"/>
      <c r="DH21" s="108"/>
      <c r="DI21" s="122"/>
      <c r="DJ21" s="122"/>
      <c r="DK21" s="122"/>
      <c r="DL21" s="122"/>
      <c r="DM21" s="124"/>
      <c r="DN21" s="124"/>
      <c r="DO21" s="124"/>
      <c r="DP21" s="124"/>
      <c r="DQ21" s="143"/>
      <c r="DR21" s="108"/>
      <c r="DS21" s="124"/>
      <c r="DT21" s="140"/>
      <c r="DU21" s="124"/>
      <c r="DV21" s="124"/>
      <c r="DW21" s="124"/>
      <c r="DX21" s="124"/>
      <c r="DY21" s="108"/>
      <c r="DZ21" s="108"/>
      <c r="EA21" s="140"/>
      <c r="EB21" s="108"/>
      <c r="EC21" s="124"/>
      <c r="ED21" s="124"/>
      <c r="EE21" s="124"/>
      <c r="EF21" s="124"/>
      <c r="EG21" s="108"/>
      <c r="EH21" s="108"/>
      <c r="EI21" s="140"/>
      <c r="EJ21" s="108"/>
      <c r="EK21" s="124"/>
      <c r="EL21" s="124"/>
      <c r="EM21" s="124"/>
      <c r="EN21" s="124"/>
      <c r="EO21" s="108"/>
      <c r="EP21" s="108"/>
      <c r="EQ21" s="124"/>
      <c r="ER21" s="108"/>
      <c r="ES21" s="124"/>
      <c r="ET21" s="124"/>
      <c r="EU21" s="124"/>
      <c r="EV21" s="124"/>
      <c r="EW21" s="108"/>
      <c r="EX21" s="108"/>
      <c r="EY21" s="124"/>
      <c r="EZ21" s="108"/>
      <c r="FA21" s="124"/>
      <c r="FB21" s="124"/>
      <c r="FC21" s="124"/>
      <c r="FD21" s="144"/>
      <c r="FE21" s="144"/>
      <c r="FF21" s="144"/>
      <c r="FG21" s="144"/>
      <c r="FH21" s="145" t="str">
        <f>G21&amp;" CONV. AD."</f>
        <v xml:space="preserve"> CONV. AD.</v>
      </c>
      <c r="FI21" s="146">
        <v>548574.65444800002</v>
      </c>
      <c r="FJ21" s="122" t="s">
        <v>366</v>
      </c>
      <c r="FK21" s="108">
        <v>40508</v>
      </c>
      <c r="FL21" s="146"/>
      <c r="FM21" s="124" t="e">
        <f>(FI21*100)/AS21</f>
        <v>#DIV/0!</v>
      </c>
      <c r="FN21" s="135" t="s">
        <v>129</v>
      </c>
      <c r="FO21" s="122" t="s">
        <v>13</v>
      </c>
      <c r="FP21" s="108">
        <v>40742</v>
      </c>
      <c r="FQ21" s="124">
        <v>677484.48</v>
      </c>
      <c r="FR21" s="122" t="s">
        <v>14</v>
      </c>
      <c r="FS21" s="108">
        <v>40735</v>
      </c>
      <c r="FT21" s="124">
        <f t="shared" ref="FT21:FT30" si="37">$BT21*0.1</f>
        <v>0</v>
      </c>
      <c r="FU21" s="122"/>
      <c r="FV21" s="108"/>
      <c r="FW21" s="140"/>
      <c r="FX21" s="122"/>
      <c r="FY21" s="148"/>
      <c r="FZ21" s="146"/>
      <c r="GA21" s="135"/>
      <c r="GB21" s="148"/>
      <c r="GC21" s="122"/>
      <c r="GD21" s="135"/>
      <c r="GE21" s="148"/>
      <c r="GF21" s="122"/>
      <c r="GG21" s="138"/>
      <c r="GH21" s="149"/>
      <c r="GI21" s="138"/>
      <c r="GJ21" s="149"/>
      <c r="GK21" s="138"/>
      <c r="GL21" s="149"/>
      <c r="GM21" s="138"/>
      <c r="GN21" s="149"/>
      <c r="GO21" s="130">
        <f>(CL21)*0.3</f>
        <v>0</v>
      </c>
      <c r="GP21" s="149"/>
      <c r="GQ21" s="130">
        <f>(CL21)*0.5</f>
        <v>0</v>
      </c>
      <c r="GR21" s="149"/>
      <c r="GS21" s="130">
        <f t="shared" si="29"/>
        <v>0</v>
      </c>
      <c r="GT21" s="149"/>
      <c r="GU21" s="130">
        <f>(CK21)*0.3</f>
        <v>0</v>
      </c>
      <c r="GV21" s="149"/>
      <c r="GW21" s="130">
        <f>(CK21)*0.5</f>
        <v>0</v>
      </c>
      <c r="GX21" s="149"/>
      <c r="GY21" s="130">
        <f>(CK21)*0.2</f>
        <v>0</v>
      </c>
      <c r="GZ21" s="149"/>
    </row>
    <row r="22" spans="1:218" s="121" customFormat="1" ht="57" customHeight="1" x14ac:dyDescent="0.15">
      <c r="A22" s="118">
        <v>19</v>
      </c>
      <c r="B22" s="249" t="s">
        <v>459</v>
      </c>
      <c r="C22" s="120" t="s">
        <v>318</v>
      </c>
      <c r="D22" s="187"/>
      <c r="F22" s="122"/>
      <c r="G22" s="203"/>
      <c r="H22" s="265"/>
      <c r="I22" s="123"/>
      <c r="J22" s="124"/>
      <c r="K22" s="123"/>
      <c r="L22" s="123"/>
      <c r="M22" s="125"/>
      <c r="N22" s="123"/>
      <c r="O22" s="125"/>
      <c r="P22" s="123"/>
      <c r="Q22" s="125"/>
      <c r="R22" s="123"/>
      <c r="S22" s="125"/>
      <c r="T22" s="123"/>
      <c r="U22" s="125"/>
      <c r="V22" s="123"/>
      <c r="W22" s="125"/>
      <c r="X22" s="123"/>
      <c r="Y22" s="123"/>
      <c r="Z22" s="123"/>
      <c r="AA22" s="123"/>
      <c r="AB22" s="123"/>
      <c r="AC22" s="126"/>
      <c r="AD22" s="127"/>
      <c r="AE22" s="128"/>
      <c r="AI22" s="197"/>
      <c r="AL22" s="122"/>
      <c r="AM22" s="151"/>
      <c r="AN22" s="130"/>
      <c r="AO22" s="130"/>
      <c r="AP22" s="130"/>
      <c r="AQ22" s="122"/>
      <c r="AR22" s="122"/>
      <c r="AS22" s="133"/>
      <c r="AT22" s="130"/>
      <c r="AU22" s="130"/>
      <c r="AV22" s="122"/>
      <c r="AW22" s="151"/>
      <c r="AX22" s="134"/>
      <c r="AY22" s="130"/>
      <c r="AZ22" s="130"/>
      <c r="BA22" s="135"/>
      <c r="BB22" s="135"/>
      <c r="BC22" s="135"/>
      <c r="BD22" s="135"/>
      <c r="BE22" s="135"/>
      <c r="BF22" s="135"/>
      <c r="BG22" s="135"/>
      <c r="BH22" s="135"/>
      <c r="BI22" s="135"/>
      <c r="BJ22" s="135"/>
      <c r="BK22" s="135"/>
      <c r="BL22" s="135"/>
      <c r="BM22" s="135"/>
      <c r="BN22" s="135"/>
      <c r="BO22" s="135"/>
      <c r="BP22" s="135"/>
      <c r="BR22" s="135"/>
      <c r="BS22" s="135"/>
      <c r="BT22" s="136"/>
      <c r="BU22" s="200"/>
      <c r="BV22" s="135"/>
      <c r="BW22" s="122"/>
      <c r="BX22" s="135"/>
      <c r="BY22" s="232"/>
      <c r="BZ22" s="233"/>
      <c r="CA22" s="233"/>
      <c r="CB22" s="233"/>
      <c r="CC22" s="122"/>
      <c r="CD22" s="122"/>
      <c r="CE22" s="122"/>
      <c r="CF22" s="122"/>
      <c r="CG22" s="122"/>
      <c r="CH22" s="122"/>
      <c r="CI22" s="122"/>
      <c r="CJ22" s="138"/>
      <c r="CK22" s="138"/>
      <c r="CL22" s="138"/>
      <c r="CM22" s="138"/>
      <c r="CN22" s="138"/>
      <c r="CO22" s="138"/>
      <c r="CP22" s="140"/>
      <c r="CQ22" s="140"/>
      <c r="CR22" s="141"/>
      <c r="CS22" s="141"/>
      <c r="CT22" s="141"/>
      <c r="CU22" s="141"/>
      <c r="CV22" s="122"/>
      <c r="CW22" s="140"/>
      <c r="CX22" s="122"/>
      <c r="CY22" s="142"/>
      <c r="CZ22" s="116"/>
      <c r="DA22" s="116"/>
      <c r="DB22" s="140"/>
      <c r="DC22" s="140"/>
      <c r="DD22" s="117"/>
      <c r="DE22" s="117"/>
      <c r="DF22" s="117"/>
      <c r="DG22" s="117"/>
      <c r="DH22" s="108"/>
      <c r="DI22" s="122"/>
      <c r="DJ22" s="122"/>
      <c r="DK22" s="122"/>
      <c r="DL22" s="122"/>
      <c r="DM22" s="124"/>
      <c r="DN22" s="124"/>
      <c r="DO22" s="124"/>
      <c r="DP22" s="124"/>
      <c r="DQ22" s="143"/>
      <c r="DR22" s="108"/>
      <c r="DS22" s="124"/>
      <c r="DT22" s="140"/>
      <c r="DU22" s="124"/>
      <c r="DV22" s="124"/>
      <c r="DW22" s="124"/>
      <c r="DX22" s="124"/>
      <c r="DY22" s="108"/>
      <c r="DZ22" s="108"/>
      <c r="EA22" s="140"/>
      <c r="EB22" s="108"/>
      <c r="EC22" s="124"/>
      <c r="ED22" s="124"/>
      <c r="EE22" s="124"/>
      <c r="EF22" s="124"/>
      <c r="EG22" s="108"/>
      <c r="EH22" s="108"/>
      <c r="EI22" s="140"/>
      <c r="EJ22" s="108"/>
      <c r="EK22" s="124"/>
      <c r="EL22" s="124"/>
      <c r="EM22" s="124"/>
      <c r="EN22" s="124"/>
      <c r="EO22" s="108"/>
      <c r="EP22" s="108"/>
      <c r="EQ22" s="124"/>
      <c r="ER22" s="108"/>
      <c r="ES22" s="124"/>
      <c r="ET22" s="124"/>
      <c r="EU22" s="124"/>
      <c r="EV22" s="124"/>
      <c r="EW22" s="108"/>
      <c r="EX22" s="108"/>
      <c r="EY22" s="124"/>
      <c r="EZ22" s="108"/>
      <c r="FA22" s="124"/>
      <c r="FB22" s="124"/>
      <c r="FC22" s="124"/>
      <c r="FD22" s="144"/>
      <c r="FE22" s="144"/>
      <c r="FF22" s="144"/>
      <c r="FG22" s="144"/>
      <c r="FH22" s="145" t="str">
        <f>G22&amp;" CONV. AD."</f>
        <v xml:space="preserve"> CONV. AD.</v>
      </c>
      <c r="FI22" s="146">
        <v>548574.65444800002</v>
      </c>
      <c r="FJ22" s="122" t="s">
        <v>366</v>
      </c>
      <c r="FK22" s="108">
        <v>40508</v>
      </c>
      <c r="FL22" s="146"/>
      <c r="FM22" s="124" t="e">
        <f>(FI22*100)/AS22</f>
        <v>#DIV/0!</v>
      </c>
      <c r="FN22" s="135" t="s">
        <v>129</v>
      </c>
      <c r="FO22" s="122" t="s">
        <v>130</v>
      </c>
      <c r="FP22" s="108" t="s">
        <v>130</v>
      </c>
      <c r="FQ22" s="124">
        <v>0</v>
      </c>
      <c r="FR22" s="122" t="s">
        <v>336</v>
      </c>
      <c r="FS22" s="108">
        <v>40476</v>
      </c>
      <c r="FT22" s="124">
        <f t="shared" si="37"/>
        <v>0</v>
      </c>
      <c r="FU22" s="122"/>
      <c r="FV22" s="108"/>
      <c r="FW22" s="140"/>
      <c r="FX22" s="122"/>
      <c r="FY22" s="148"/>
      <c r="FZ22" s="146"/>
      <c r="GA22" s="135"/>
      <c r="GB22" s="148"/>
      <c r="GC22" s="122"/>
      <c r="GD22" s="135"/>
      <c r="GE22" s="148"/>
      <c r="GF22" s="122"/>
      <c r="GG22" s="138"/>
      <c r="GH22" s="149"/>
      <c r="GI22" s="138"/>
      <c r="GJ22" s="149"/>
      <c r="GK22" s="138"/>
      <c r="GL22" s="149"/>
      <c r="GM22" s="138"/>
      <c r="GN22" s="149"/>
      <c r="GO22" s="130">
        <f t="shared" ref="GO22:GO30" si="38">(CL22)*0.3</f>
        <v>0</v>
      </c>
      <c r="GP22" s="149"/>
      <c r="GQ22" s="130">
        <f t="shared" ref="GQ22:GQ30" si="39">(CL22)*0.5</f>
        <v>0</v>
      </c>
      <c r="GR22" s="149"/>
      <c r="GS22" s="130">
        <f t="shared" ref="GS22:GS30" si="40">(CL22)*0.2</f>
        <v>0</v>
      </c>
      <c r="GT22" s="149"/>
      <c r="GU22" s="130">
        <f>(CK22)*0.3</f>
        <v>0</v>
      </c>
      <c r="GV22" s="149"/>
      <c r="GW22" s="130">
        <f>(CK22)*0.5</f>
        <v>0</v>
      </c>
      <c r="GX22" s="149"/>
      <c r="GY22" s="130">
        <f>(CK22)*0.2</f>
        <v>0</v>
      </c>
      <c r="GZ22" s="149"/>
    </row>
    <row r="23" spans="1:218" s="121" customFormat="1" ht="57" customHeight="1" x14ac:dyDescent="0.15">
      <c r="A23" s="118">
        <v>20</v>
      </c>
      <c r="B23" s="249" t="s">
        <v>471</v>
      </c>
      <c r="C23" s="120" t="s">
        <v>318</v>
      </c>
      <c r="D23" s="187"/>
      <c r="F23" s="122"/>
      <c r="G23" s="203"/>
      <c r="H23" s="265"/>
      <c r="I23" s="123"/>
      <c r="J23" s="124"/>
      <c r="K23" s="123"/>
      <c r="L23" s="123"/>
      <c r="M23" s="125"/>
      <c r="N23" s="123"/>
      <c r="O23" s="125"/>
      <c r="P23" s="123"/>
      <c r="Q23" s="125"/>
      <c r="R23" s="123"/>
      <c r="S23" s="125"/>
      <c r="T23" s="123"/>
      <c r="U23" s="125"/>
      <c r="V23" s="123"/>
      <c r="W23" s="125"/>
      <c r="X23" s="123"/>
      <c r="Y23" s="123"/>
      <c r="Z23" s="123"/>
      <c r="AA23" s="123"/>
      <c r="AB23" s="123"/>
      <c r="AC23" s="126"/>
      <c r="AD23" s="127"/>
      <c r="AE23" s="128"/>
      <c r="AI23" s="197"/>
      <c r="AL23" s="122"/>
      <c r="AM23" s="151"/>
      <c r="AN23" s="130"/>
      <c r="AO23" s="130"/>
      <c r="AP23" s="130"/>
      <c r="AQ23" s="122"/>
      <c r="AR23" s="122"/>
      <c r="AS23" s="133"/>
      <c r="AT23" s="130"/>
      <c r="AU23" s="130"/>
      <c r="AV23" s="122"/>
      <c r="AW23" s="151"/>
      <c r="AX23" s="134"/>
      <c r="AY23" s="130"/>
      <c r="AZ23" s="130"/>
      <c r="BA23" s="135"/>
      <c r="BB23" s="135"/>
      <c r="BC23" s="135"/>
      <c r="BD23" s="135"/>
      <c r="BE23" s="135"/>
      <c r="BF23" s="135"/>
      <c r="BG23" s="135"/>
      <c r="BH23" s="135"/>
      <c r="BI23" s="135"/>
      <c r="BJ23" s="135"/>
      <c r="BK23" s="135"/>
      <c r="BL23" s="135"/>
      <c r="BM23" s="135"/>
      <c r="BN23" s="135"/>
      <c r="BO23" s="135"/>
      <c r="BP23" s="135"/>
      <c r="BR23" s="135"/>
      <c r="BS23" s="135"/>
      <c r="BT23" s="136"/>
      <c r="BU23" s="200"/>
      <c r="BV23" s="135"/>
      <c r="BW23" s="122"/>
      <c r="BX23" s="135"/>
      <c r="BY23" s="232"/>
      <c r="BZ23" s="233"/>
      <c r="CA23" s="233"/>
      <c r="CB23" s="233"/>
      <c r="CC23" s="122"/>
      <c r="CD23" s="122"/>
      <c r="CE23" s="122"/>
      <c r="CF23" s="122"/>
      <c r="CG23" s="122"/>
      <c r="CH23" s="122"/>
      <c r="CI23" s="122"/>
      <c r="CJ23" s="138"/>
      <c r="CK23" s="138"/>
      <c r="CL23" s="138"/>
      <c r="CM23" s="138"/>
      <c r="CN23" s="138"/>
      <c r="CO23" s="138"/>
      <c r="CP23" s="140"/>
      <c r="CQ23" s="140"/>
      <c r="CR23" s="141"/>
      <c r="CS23" s="141"/>
      <c r="CT23" s="141"/>
      <c r="CU23" s="141"/>
      <c r="CV23" s="122"/>
      <c r="CW23" s="140"/>
      <c r="CX23" s="122"/>
      <c r="CY23" s="142"/>
      <c r="CZ23" s="116"/>
      <c r="DA23" s="116"/>
      <c r="DB23" s="140"/>
      <c r="DC23" s="140"/>
      <c r="DD23" s="117"/>
      <c r="DE23" s="117"/>
      <c r="DF23" s="117"/>
      <c r="DG23" s="117"/>
      <c r="DH23" s="108"/>
      <c r="DI23" s="122"/>
      <c r="DJ23" s="122"/>
      <c r="DK23" s="122"/>
      <c r="DL23" s="122"/>
      <c r="DM23" s="124"/>
      <c r="DN23" s="124"/>
      <c r="DO23" s="124"/>
      <c r="DP23" s="124"/>
      <c r="DQ23" s="143"/>
      <c r="DR23" s="108"/>
      <c r="DS23" s="124"/>
      <c r="DT23" s="140"/>
      <c r="DU23" s="124"/>
      <c r="DV23" s="124"/>
      <c r="DW23" s="124"/>
      <c r="DX23" s="124"/>
      <c r="DY23" s="108"/>
      <c r="DZ23" s="108"/>
      <c r="EA23" s="140"/>
      <c r="EB23" s="108"/>
      <c r="EC23" s="124"/>
      <c r="ED23" s="124"/>
      <c r="EE23" s="124"/>
      <c r="EF23" s="124"/>
      <c r="EG23" s="108"/>
      <c r="EH23" s="108"/>
      <c r="EI23" s="140"/>
      <c r="EJ23" s="108"/>
      <c r="EK23" s="124"/>
      <c r="EL23" s="124"/>
      <c r="EM23" s="124"/>
      <c r="EN23" s="124"/>
      <c r="EO23" s="108"/>
      <c r="EP23" s="108"/>
      <c r="EQ23" s="124"/>
      <c r="ER23" s="108"/>
      <c r="ES23" s="124"/>
      <c r="ET23" s="124"/>
      <c r="EU23" s="124"/>
      <c r="EV23" s="124"/>
      <c r="EW23" s="108"/>
      <c r="EX23" s="108"/>
      <c r="EY23" s="124"/>
      <c r="EZ23" s="108"/>
      <c r="FA23" s="124"/>
      <c r="FB23" s="124"/>
      <c r="FC23" s="124"/>
      <c r="FD23" s="144"/>
      <c r="FE23" s="144"/>
      <c r="FF23" s="144"/>
      <c r="FG23" s="144"/>
      <c r="FH23" s="145"/>
      <c r="FI23" s="146"/>
      <c r="FJ23" s="122"/>
      <c r="FK23" s="108"/>
      <c r="FL23" s="146"/>
      <c r="FM23" s="124"/>
      <c r="FN23" s="135"/>
      <c r="FO23" s="122"/>
      <c r="FP23" s="108"/>
      <c r="FQ23" s="124"/>
      <c r="FR23" s="122"/>
      <c r="FS23" s="108"/>
      <c r="FT23" s="124"/>
      <c r="FU23" s="122"/>
      <c r="FV23" s="108"/>
      <c r="FW23" s="140"/>
      <c r="FX23" s="122"/>
      <c r="FY23" s="148"/>
      <c r="FZ23" s="146"/>
      <c r="GA23" s="135"/>
      <c r="GB23" s="148"/>
      <c r="GC23" s="122"/>
      <c r="GD23" s="135"/>
      <c r="GE23" s="148"/>
      <c r="GF23" s="122"/>
      <c r="GG23" s="138"/>
      <c r="GH23" s="149"/>
      <c r="GI23" s="138"/>
      <c r="GJ23" s="149"/>
      <c r="GK23" s="138"/>
      <c r="GL23" s="149"/>
      <c r="GM23" s="138"/>
      <c r="GN23" s="149"/>
      <c r="GO23" s="130"/>
      <c r="GP23" s="149"/>
      <c r="GQ23" s="130"/>
      <c r="GR23" s="149"/>
      <c r="GS23" s="130"/>
      <c r="GT23" s="149"/>
      <c r="GU23" s="130"/>
      <c r="GV23" s="149"/>
      <c r="GW23" s="130"/>
      <c r="GX23" s="149"/>
      <c r="GY23" s="130"/>
      <c r="GZ23" s="149"/>
    </row>
    <row r="24" spans="1:218" s="121" customFormat="1" ht="57" customHeight="1" x14ac:dyDescent="0.15">
      <c r="A24" s="118">
        <v>21</v>
      </c>
      <c r="B24" s="249" t="s">
        <v>472</v>
      </c>
      <c r="C24" s="120" t="s">
        <v>318</v>
      </c>
      <c r="D24" s="187"/>
      <c r="F24" s="122"/>
      <c r="G24" s="203"/>
      <c r="H24" s="265"/>
      <c r="I24" s="123"/>
      <c r="J24" s="124"/>
      <c r="K24" s="123"/>
      <c r="L24" s="123"/>
      <c r="M24" s="125"/>
      <c r="N24" s="123"/>
      <c r="O24" s="125"/>
      <c r="P24" s="123"/>
      <c r="Q24" s="125"/>
      <c r="R24" s="123"/>
      <c r="S24" s="125"/>
      <c r="T24" s="123"/>
      <c r="U24" s="125"/>
      <c r="V24" s="123"/>
      <c r="W24" s="125"/>
      <c r="X24" s="123"/>
      <c r="Y24" s="123"/>
      <c r="Z24" s="123"/>
      <c r="AA24" s="123"/>
      <c r="AB24" s="123"/>
      <c r="AC24" s="126"/>
      <c r="AD24" s="127"/>
      <c r="AE24" s="128"/>
      <c r="AI24" s="197"/>
      <c r="AL24" s="122"/>
      <c r="AM24" s="151"/>
      <c r="AN24" s="130"/>
      <c r="AO24" s="130"/>
      <c r="AP24" s="130"/>
      <c r="AQ24" s="122"/>
      <c r="AR24" s="122"/>
      <c r="AS24" s="133"/>
      <c r="AT24" s="130"/>
      <c r="AU24" s="130"/>
      <c r="AV24" s="122"/>
      <c r="AW24" s="151"/>
      <c r="AX24" s="134"/>
      <c r="AY24" s="130"/>
      <c r="AZ24" s="130"/>
      <c r="BA24" s="135"/>
      <c r="BB24" s="135"/>
      <c r="BC24" s="135"/>
      <c r="BD24" s="135"/>
      <c r="BE24" s="135"/>
      <c r="BF24" s="135"/>
      <c r="BG24" s="135"/>
      <c r="BH24" s="135"/>
      <c r="BI24" s="135"/>
      <c r="BJ24" s="135"/>
      <c r="BK24" s="135"/>
      <c r="BL24" s="135"/>
      <c r="BM24" s="135"/>
      <c r="BN24" s="135"/>
      <c r="BO24" s="135"/>
      <c r="BP24" s="135"/>
      <c r="BR24" s="135"/>
      <c r="BS24" s="135"/>
      <c r="BT24" s="136"/>
      <c r="BU24" s="200"/>
      <c r="BV24" s="135"/>
      <c r="BW24" s="122"/>
      <c r="BX24" s="135"/>
      <c r="BY24" s="232"/>
      <c r="BZ24" s="233"/>
      <c r="CA24" s="233"/>
      <c r="CB24" s="233"/>
      <c r="CC24" s="122"/>
      <c r="CD24" s="122"/>
      <c r="CE24" s="122"/>
      <c r="CF24" s="122"/>
      <c r="CG24" s="122"/>
      <c r="CH24" s="122"/>
      <c r="CI24" s="122"/>
      <c r="CJ24" s="138"/>
      <c r="CK24" s="138"/>
      <c r="CL24" s="138"/>
      <c r="CM24" s="138"/>
      <c r="CN24" s="138"/>
      <c r="CO24" s="138"/>
      <c r="CP24" s="140"/>
      <c r="CQ24" s="140"/>
      <c r="CR24" s="141"/>
      <c r="CS24" s="141"/>
      <c r="CT24" s="141"/>
      <c r="CU24" s="141"/>
      <c r="CV24" s="122"/>
      <c r="CW24" s="140"/>
      <c r="CX24" s="122"/>
      <c r="CY24" s="142"/>
      <c r="CZ24" s="116"/>
      <c r="DA24" s="116"/>
      <c r="DB24" s="140"/>
      <c r="DC24" s="140"/>
      <c r="DD24" s="117"/>
      <c r="DE24" s="117"/>
      <c r="DF24" s="117"/>
      <c r="DG24" s="117"/>
      <c r="DH24" s="108"/>
      <c r="DI24" s="122"/>
      <c r="DJ24" s="122"/>
      <c r="DK24" s="122"/>
      <c r="DL24" s="122"/>
      <c r="DM24" s="124"/>
      <c r="DN24" s="124"/>
      <c r="DO24" s="124"/>
      <c r="DP24" s="124"/>
      <c r="DQ24" s="143"/>
      <c r="DR24" s="108"/>
      <c r="DS24" s="124"/>
      <c r="DT24" s="140"/>
      <c r="DU24" s="124"/>
      <c r="DV24" s="124"/>
      <c r="DW24" s="124"/>
      <c r="DX24" s="124"/>
      <c r="DY24" s="108"/>
      <c r="DZ24" s="108"/>
      <c r="EA24" s="140"/>
      <c r="EB24" s="108"/>
      <c r="EC24" s="124"/>
      <c r="ED24" s="124"/>
      <c r="EE24" s="124"/>
      <c r="EF24" s="124"/>
      <c r="EG24" s="108"/>
      <c r="EH24" s="108"/>
      <c r="EI24" s="140"/>
      <c r="EJ24" s="108"/>
      <c r="EK24" s="124"/>
      <c r="EL24" s="124"/>
      <c r="EM24" s="124"/>
      <c r="EN24" s="124"/>
      <c r="EO24" s="108"/>
      <c r="EP24" s="108"/>
      <c r="EQ24" s="124"/>
      <c r="ER24" s="108"/>
      <c r="ES24" s="124"/>
      <c r="ET24" s="124"/>
      <c r="EU24" s="124"/>
      <c r="EV24" s="124"/>
      <c r="EW24" s="108"/>
      <c r="EX24" s="108"/>
      <c r="EY24" s="124"/>
      <c r="EZ24" s="108"/>
      <c r="FA24" s="124"/>
      <c r="FB24" s="124"/>
      <c r="FC24" s="124"/>
      <c r="FD24" s="144"/>
      <c r="FE24" s="144"/>
      <c r="FF24" s="144"/>
      <c r="FG24" s="144"/>
      <c r="FH24" s="145"/>
      <c r="FI24" s="146"/>
      <c r="FJ24" s="122"/>
      <c r="FK24" s="108"/>
      <c r="FL24" s="146"/>
      <c r="FM24" s="124"/>
      <c r="FN24" s="135"/>
      <c r="FO24" s="122"/>
      <c r="FP24" s="108"/>
      <c r="FQ24" s="124"/>
      <c r="FR24" s="122"/>
      <c r="FS24" s="108"/>
      <c r="FT24" s="124"/>
      <c r="FU24" s="122"/>
      <c r="FV24" s="108"/>
      <c r="FW24" s="140"/>
      <c r="FX24" s="122"/>
      <c r="FY24" s="148"/>
      <c r="FZ24" s="146"/>
      <c r="GA24" s="135"/>
      <c r="GB24" s="148"/>
      <c r="GC24" s="122"/>
      <c r="GD24" s="135"/>
      <c r="GE24" s="148"/>
      <c r="GF24" s="122"/>
      <c r="GG24" s="138"/>
      <c r="GH24" s="149"/>
      <c r="GI24" s="138"/>
      <c r="GJ24" s="149"/>
      <c r="GK24" s="138"/>
      <c r="GL24" s="149"/>
      <c r="GM24" s="138"/>
      <c r="GN24" s="149"/>
      <c r="GO24" s="130"/>
      <c r="GP24" s="149"/>
      <c r="GQ24" s="130"/>
      <c r="GR24" s="149"/>
      <c r="GS24" s="130"/>
      <c r="GT24" s="149"/>
      <c r="GU24" s="130"/>
      <c r="GV24" s="149"/>
      <c r="GW24" s="130"/>
      <c r="GX24" s="149"/>
      <c r="GY24" s="130"/>
      <c r="GZ24" s="149"/>
    </row>
    <row r="25" spans="1:218" s="121" customFormat="1" ht="57" customHeight="1" x14ac:dyDescent="0.15">
      <c r="A25" s="118">
        <v>22</v>
      </c>
      <c r="B25" s="119" t="s">
        <v>473</v>
      </c>
      <c r="C25" s="120" t="s">
        <v>318</v>
      </c>
      <c r="D25" s="187"/>
      <c r="F25" s="122"/>
      <c r="G25" s="122"/>
      <c r="H25" s="265"/>
      <c r="I25" s="123"/>
      <c r="J25" s="124"/>
      <c r="K25" s="123"/>
      <c r="L25" s="123"/>
      <c r="M25" s="125"/>
      <c r="N25" s="123"/>
      <c r="O25" s="125"/>
      <c r="P25" s="123"/>
      <c r="Q25" s="125"/>
      <c r="R25" s="123"/>
      <c r="S25" s="125"/>
      <c r="T25" s="123"/>
      <c r="U25" s="125"/>
      <c r="V25" s="123"/>
      <c r="W25" s="125"/>
      <c r="X25" s="123"/>
      <c r="Y25" s="123"/>
      <c r="Z25" s="123"/>
      <c r="AA25" s="123"/>
      <c r="AB25" s="123"/>
      <c r="AC25" s="126"/>
      <c r="AD25" s="127"/>
      <c r="AE25" s="128"/>
      <c r="AI25" s="197"/>
      <c r="AL25" s="122"/>
      <c r="AM25" s="151"/>
      <c r="AN25" s="130"/>
      <c r="AO25" s="130"/>
      <c r="AP25" s="130"/>
      <c r="AQ25" s="122"/>
      <c r="AR25" s="122"/>
      <c r="AS25" s="133"/>
      <c r="AT25" s="130"/>
      <c r="AU25" s="130"/>
      <c r="AV25" s="122"/>
      <c r="AW25" s="151"/>
      <c r="AX25" s="134"/>
      <c r="AY25" s="130"/>
      <c r="AZ25" s="130"/>
      <c r="BA25" s="135"/>
      <c r="BB25" s="135"/>
      <c r="BC25" s="135"/>
      <c r="BD25" s="135"/>
      <c r="BE25" s="135"/>
      <c r="BF25" s="135"/>
      <c r="BG25" s="135"/>
      <c r="BH25" s="135"/>
      <c r="BI25" s="135"/>
      <c r="BJ25" s="135"/>
      <c r="BK25" s="135"/>
      <c r="BL25" s="135"/>
      <c r="BM25" s="135"/>
      <c r="BN25" s="135"/>
      <c r="BO25" s="135"/>
      <c r="BP25" s="135"/>
      <c r="BR25" s="135"/>
      <c r="BS25" s="135"/>
      <c r="BT25" s="136"/>
      <c r="BU25" s="200"/>
      <c r="BV25" s="135"/>
      <c r="BW25" s="122"/>
      <c r="BX25" s="135"/>
      <c r="BY25" s="232"/>
      <c r="BZ25" s="233"/>
      <c r="CA25" s="233"/>
      <c r="CB25" s="233"/>
      <c r="CC25" s="122"/>
      <c r="CD25" s="122"/>
      <c r="CE25" s="122"/>
      <c r="CF25" s="122"/>
      <c r="CG25" s="122"/>
      <c r="CH25" s="122"/>
      <c r="CI25" s="122"/>
      <c r="CJ25" s="138"/>
      <c r="CK25" s="138"/>
      <c r="CL25" s="138"/>
      <c r="CM25" s="138"/>
      <c r="CN25" s="138"/>
      <c r="CO25" s="138"/>
      <c r="CP25" s="140"/>
      <c r="CQ25" s="140"/>
      <c r="CR25" s="141"/>
      <c r="CS25" s="141"/>
      <c r="CT25" s="141"/>
      <c r="CU25" s="141"/>
      <c r="CV25" s="122"/>
      <c r="CW25" s="140"/>
      <c r="CX25" s="122"/>
      <c r="CY25" s="142"/>
      <c r="CZ25" s="116"/>
      <c r="DA25" s="116"/>
      <c r="DB25" s="140"/>
      <c r="DC25" s="140"/>
      <c r="DD25" s="117"/>
      <c r="DE25" s="117"/>
      <c r="DF25" s="117"/>
      <c r="DG25" s="117"/>
      <c r="DH25" s="108"/>
      <c r="DI25" s="122"/>
      <c r="DJ25" s="122"/>
      <c r="DK25" s="122"/>
      <c r="DL25" s="122"/>
      <c r="DM25" s="124"/>
      <c r="DN25" s="124"/>
      <c r="DO25" s="124"/>
      <c r="DP25" s="124"/>
      <c r="DQ25" s="143"/>
      <c r="DR25" s="108"/>
      <c r="DS25" s="124"/>
      <c r="DT25" s="140"/>
      <c r="DU25" s="124"/>
      <c r="DV25" s="124"/>
      <c r="DW25" s="124"/>
      <c r="DX25" s="124"/>
      <c r="DY25" s="108"/>
      <c r="DZ25" s="108"/>
      <c r="EA25" s="140"/>
      <c r="EB25" s="108"/>
      <c r="EC25" s="124"/>
      <c r="ED25" s="124"/>
      <c r="EE25" s="124"/>
      <c r="EF25" s="124"/>
      <c r="EG25" s="108"/>
      <c r="EH25" s="108"/>
      <c r="EI25" s="140"/>
      <c r="EJ25" s="108"/>
      <c r="EK25" s="124"/>
      <c r="EL25" s="124"/>
      <c r="EM25" s="124"/>
      <c r="EN25" s="124"/>
      <c r="EO25" s="108"/>
      <c r="EP25" s="108"/>
      <c r="EQ25" s="124"/>
      <c r="ER25" s="108"/>
      <c r="ES25" s="124"/>
      <c r="ET25" s="124"/>
      <c r="EU25" s="124"/>
      <c r="EV25" s="124"/>
      <c r="EW25" s="108"/>
      <c r="EX25" s="108"/>
      <c r="EY25" s="124"/>
      <c r="EZ25" s="108"/>
      <c r="FA25" s="124"/>
      <c r="FB25" s="124"/>
      <c r="FC25" s="124"/>
      <c r="FD25" s="144"/>
      <c r="FE25" s="144"/>
      <c r="FF25" s="144"/>
      <c r="FG25" s="144"/>
      <c r="FH25" s="145" t="str">
        <f>G25&amp;" CONV. AD."</f>
        <v xml:space="preserve"> CONV. AD.</v>
      </c>
      <c r="FI25" s="146">
        <v>548574.65444800002</v>
      </c>
      <c r="FJ25" s="122" t="s">
        <v>366</v>
      </c>
      <c r="FK25" s="108">
        <v>40508</v>
      </c>
      <c r="FL25" s="146"/>
      <c r="FM25" s="124" t="e">
        <f>(FI25*100)/AS25</f>
        <v>#DIV/0!</v>
      </c>
      <c r="FN25" s="135" t="s">
        <v>129</v>
      </c>
      <c r="FO25" s="122" t="s">
        <v>130</v>
      </c>
      <c r="FP25" s="108" t="s">
        <v>130</v>
      </c>
      <c r="FQ25" s="124">
        <v>0</v>
      </c>
      <c r="FR25" s="122" t="s">
        <v>336</v>
      </c>
      <c r="FS25" s="108">
        <v>40476</v>
      </c>
      <c r="FT25" s="124">
        <f t="shared" si="37"/>
        <v>0</v>
      </c>
      <c r="FU25" s="122"/>
      <c r="FV25" s="108"/>
      <c r="FW25" s="140"/>
      <c r="FX25" s="122"/>
      <c r="FY25" s="148"/>
      <c r="FZ25" s="146"/>
      <c r="GA25" s="135"/>
      <c r="GB25" s="148"/>
      <c r="GC25" s="122"/>
      <c r="GD25" s="135"/>
      <c r="GE25" s="148"/>
      <c r="GF25" s="122"/>
      <c r="GG25" s="138"/>
      <c r="GH25" s="149"/>
      <c r="GI25" s="138"/>
      <c r="GJ25" s="149"/>
      <c r="GK25" s="138"/>
      <c r="GL25" s="149"/>
      <c r="GM25" s="138"/>
      <c r="GN25" s="149"/>
      <c r="GO25" s="130">
        <f t="shared" si="38"/>
        <v>0</v>
      </c>
      <c r="GP25" s="149"/>
      <c r="GQ25" s="130">
        <f t="shared" si="39"/>
        <v>0</v>
      </c>
      <c r="GR25" s="149"/>
      <c r="GS25" s="130">
        <f t="shared" si="40"/>
        <v>0</v>
      </c>
      <c r="GT25" s="149"/>
      <c r="GU25" s="130">
        <f>(CK25)*0.3</f>
        <v>0</v>
      </c>
      <c r="GV25" s="149"/>
      <c r="GW25" s="130">
        <f>(CK25)*0.5</f>
        <v>0</v>
      </c>
      <c r="GX25" s="149"/>
      <c r="GY25" s="130">
        <f>(CK25)*0.2</f>
        <v>0</v>
      </c>
      <c r="GZ25" s="149"/>
    </row>
    <row r="26" spans="1:218" s="158" customFormat="1" ht="57" customHeight="1" x14ac:dyDescent="0.15">
      <c r="A26" s="154"/>
      <c r="B26" s="155" t="s">
        <v>417</v>
      </c>
      <c r="C26" s="156"/>
      <c r="D26" s="157"/>
      <c r="F26" s="159"/>
      <c r="G26" s="159"/>
      <c r="H26" s="265"/>
      <c r="I26" s="160"/>
      <c r="J26" s="161"/>
      <c r="K26" s="160"/>
      <c r="L26" s="160"/>
      <c r="M26" s="162"/>
      <c r="N26" s="160"/>
      <c r="O26" s="162"/>
      <c r="P26" s="160"/>
      <c r="Q26" s="162"/>
      <c r="R26" s="160"/>
      <c r="S26" s="163"/>
      <c r="T26" s="160"/>
      <c r="U26" s="162"/>
      <c r="V26" s="160"/>
      <c r="W26" s="162"/>
      <c r="X26" s="160"/>
      <c r="Y26" s="160"/>
      <c r="Z26" s="160"/>
      <c r="AA26" s="160"/>
      <c r="AB26" s="160"/>
      <c r="AC26" s="164"/>
      <c r="AD26" s="165"/>
      <c r="AE26" s="166"/>
      <c r="AL26" s="159"/>
      <c r="AM26" s="167"/>
      <c r="AN26" s="168"/>
      <c r="AO26" s="130"/>
      <c r="AP26" s="130"/>
      <c r="AQ26" s="159"/>
      <c r="AR26" s="159"/>
      <c r="AS26" s="169"/>
      <c r="AT26" s="130"/>
      <c r="AU26" s="130"/>
      <c r="AV26" s="159"/>
      <c r="AW26" s="170"/>
      <c r="AX26" s="171"/>
      <c r="AY26" s="130"/>
      <c r="AZ26" s="130"/>
      <c r="BA26" s="167"/>
      <c r="BB26" s="167"/>
      <c r="BC26" s="167"/>
      <c r="BD26" s="167"/>
      <c r="BE26" s="167"/>
      <c r="BF26" s="167"/>
      <c r="BG26" s="167"/>
      <c r="BH26" s="167"/>
      <c r="BI26" s="167"/>
      <c r="BJ26" s="167"/>
      <c r="BK26" s="167"/>
      <c r="BL26" s="167"/>
      <c r="BM26" s="167"/>
      <c r="BN26" s="167"/>
      <c r="BO26" s="167"/>
      <c r="BP26" s="167"/>
      <c r="BR26" s="167"/>
      <c r="BS26" s="167"/>
      <c r="BT26" s="136"/>
      <c r="BU26" s="172"/>
      <c r="BV26" s="167"/>
      <c r="BW26" s="159"/>
      <c r="BX26" s="167"/>
      <c r="BY26" s="232"/>
      <c r="BZ26" s="233"/>
      <c r="CA26" s="233"/>
      <c r="CB26" s="233"/>
      <c r="CC26" s="122"/>
      <c r="CD26" s="159"/>
      <c r="CE26" s="159"/>
      <c r="CF26" s="159"/>
      <c r="CG26" s="159"/>
      <c r="CH26" s="159"/>
      <c r="CI26" s="159"/>
      <c r="CJ26" s="138"/>
      <c r="CK26" s="174"/>
      <c r="CL26" s="174"/>
      <c r="CM26" s="174"/>
      <c r="CN26" s="174"/>
      <c r="CO26" s="174"/>
      <c r="CP26" s="175"/>
      <c r="CQ26" s="174"/>
      <c r="CR26" s="176"/>
      <c r="CS26" s="176"/>
      <c r="CT26" s="176"/>
      <c r="CU26" s="176"/>
      <c r="CV26" s="159"/>
      <c r="CW26" s="175"/>
      <c r="CX26" s="159"/>
      <c r="CY26" s="177"/>
      <c r="CZ26" s="178"/>
      <c r="DA26" s="178"/>
      <c r="DB26" s="175"/>
      <c r="DC26" s="175"/>
      <c r="DD26" s="179"/>
      <c r="DE26" s="179"/>
      <c r="DF26" s="179"/>
      <c r="DG26" s="179"/>
      <c r="DH26" s="180"/>
      <c r="DI26" s="159"/>
      <c r="DJ26" s="159"/>
      <c r="DK26" s="159"/>
      <c r="DL26" s="159"/>
      <c r="DM26" s="124"/>
      <c r="DN26" s="124"/>
      <c r="DO26" s="124"/>
      <c r="DP26" s="124"/>
      <c r="DQ26" s="181"/>
      <c r="DR26" s="180"/>
      <c r="DS26" s="161"/>
      <c r="DT26" s="175"/>
      <c r="DU26" s="161"/>
      <c r="DV26" s="161"/>
      <c r="DW26" s="161"/>
      <c r="DX26" s="124"/>
      <c r="DY26" s="180"/>
      <c r="DZ26" s="180"/>
      <c r="EA26" s="175"/>
      <c r="EB26" s="180"/>
      <c r="EC26" s="161"/>
      <c r="ED26" s="161"/>
      <c r="EE26" s="161"/>
      <c r="EF26" s="124"/>
      <c r="EG26" s="180"/>
      <c r="EH26" s="180"/>
      <c r="EI26" s="161"/>
      <c r="EJ26" s="180"/>
      <c r="EK26" s="161"/>
      <c r="EL26" s="161"/>
      <c r="EM26" s="161"/>
      <c r="EN26" s="161"/>
      <c r="EO26" s="180"/>
      <c r="EP26" s="180"/>
      <c r="EQ26" s="161"/>
      <c r="ER26" s="180"/>
      <c r="ES26" s="161"/>
      <c r="ET26" s="161"/>
      <c r="EU26" s="161"/>
      <c r="EV26" s="124"/>
      <c r="EW26" s="180"/>
      <c r="EX26" s="180"/>
      <c r="EY26" s="161"/>
      <c r="EZ26" s="180"/>
      <c r="FA26" s="161"/>
      <c r="FB26" s="161"/>
      <c r="FC26" s="124"/>
      <c r="FD26" s="144"/>
      <c r="FE26" s="144"/>
      <c r="FF26" s="144"/>
      <c r="FG26" s="144"/>
      <c r="FH26" s="182"/>
      <c r="FI26" s="183"/>
      <c r="FJ26" s="159"/>
      <c r="FK26" s="180"/>
      <c r="FL26" s="183"/>
      <c r="FM26" s="184"/>
      <c r="FN26" s="167"/>
      <c r="FO26" s="159"/>
      <c r="FP26" s="180"/>
      <c r="FQ26" s="161"/>
      <c r="FR26" s="159"/>
      <c r="FS26" s="180"/>
      <c r="FT26" s="161"/>
      <c r="FU26" s="159"/>
      <c r="FV26" s="180"/>
      <c r="FW26" s="175"/>
      <c r="FX26" s="159"/>
      <c r="FY26" s="185"/>
      <c r="FZ26" s="183"/>
      <c r="GA26" s="167"/>
      <c r="GB26" s="185"/>
      <c r="GC26" s="159"/>
      <c r="GD26" s="167"/>
      <c r="GE26" s="185"/>
      <c r="GF26" s="159"/>
      <c r="GH26" s="186"/>
      <c r="GJ26" s="186"/>
      <c r="GL26" s="186"/>
      <c r="GN26" s="186"/>
      <c r="GO26" s="130">
        <f t="shared" si="38"/>
        <v>0</v>
      </c>
      <c r="GP26" s="186"/>
      <c r="GQ26" s="130">
        <f t="shared" si="39"/>
        <v>0</v>
      </c>
      <c r="GR26" s="186"/>
      <c r="GS26" s="130">
        <f t="shared" si="40"/>
        <v>0</v>
      </c>
      <c r="GT26" s="186"/>
      <c r="GU26" s="130">
        <f>(CK26)*0.3</f>
        <v>0</v>
      </c>
      <c r="GV26" s="186"/>
      <c r="GW26" s="130">
        <f>(CK26)*0.5</f>
        <v>0</v>
      </c>
      <c r="GX26" s="186"/>
      <c r="GY26" s="130">
        <f>(CK26)*0.2</f>
        <v>0</v>
      </c>
      <c r="GZ26" s="186"/>
    </row>
    <row r="27" spans="1:218" s="121" customFormat="1" ht="57" customHeight="1" x14ac:dyDescent="0.15">
      <c r="A27" s="118">
        <v>23</v>
      </c>
      <c r="B27" s="119" t="s">
        <v>474</v>
      </c>
      <c r="C27" s="120" t="s">
        <v>318</v>
      </c>
      <c r="D27" s="187"/>
      <c r="F27" s="122"/>
      <c r="G27" s="122"/>
      <c r="H27" s="265"/>
      <c r="I27" s="123"/>
      <c r="J27" s="124"/>
      <c r="K27" s="123"/>
      <c r="L27" s="123"/>
      <c r="M27" s="125"/>
      <c r="N27" s="123"/>
      <c r="O27" s="125"/>
      <c r="P27" s="123"/>
      <c r="Q27" s="125"/>
      <c r="R27" s="123"/>
      <c r="S27" s="125"/>
      <c r="T27" s="123"/>
      <c r="U27" s="125"/>
      <c r="V27" s="123"/>
      <c r="W27" s="125"/>
      <c r="X27" s="123"/>
      <c r="Y27" s="123"/>
      <c r="Z27" s="123"/>
      <c r="AA27" s="123"/>
      <c r="AB27" s="123"/>
      <c r="AC27" s="126"/>
      <c r="AD27" s="127"/>
      <c r="AE27" s="128"/>
      <c r="AI27" s="197"/>
      <c r="AL27" s="122"/>
      <c r="AM27" s="135"/>
      <c r="AN27" s="198"/>
      <c r="AO27" s="130"/>
      <c r="AP27" s="130"/>
      <c r="AQ27" s="122"/>
      <c r="AR27" s="122"/>
      <c r="AS27" s="133"/>
      <c r="AT27" s="130"/>
      <c r="AU27" s="130"/>
      <c r="AV27" s="122"/>
      <c r="AW27" s="151"/>
      <c r="AX27" s="134"/>
      <c r="AY27" s="130"/>
      <c r="AZ27" s="130"/>
      <c r="BA27" s="135"/>
      <c r="BB27" s="135"/>
      <c r="BC27" s="135"/>
      <c r="BD27" s="135"/>
      <c r="BE27" s="135"/>
      <c r="BF27" s="135"/>
      <c r="BG27" s="135"/>
      <c r="BH27" s="135"/>
      <c r="BI27" s="135"/>
      <c r="BJ27" s="135"/>
      <c r="BK27" s="135"/>
      <c r="BL27" s="135"/>
      <c r="BM27" s="135"/>
      <c r="BN27" s="135"/>
      <c r="BO27" s="135"/>
      <c r="BP27" s="135"/>
      <c r="BR27" s="135"/>
      <c r="BS27" s="135"/>
      <c r="BT27" s="136"/>
      <c r="BU27" s="200"/>
      <c r="BV27" s="135"/>
      <c r="BW27" s="122"/>
      <c r="BX27" s="135"/>
      <c r="BY27" s="232"/>
      <c r="BZ27" s="233"/>
      <c r="CA27" s="233"/>
      <c r="CB27" s="233"/>
      <c r="CC27" s="122"/>
      <c r="CD27" s="122"/>
      <c r="CE27" s="122"/>
      <c r="CF27" s="122"/>
      <c r="CG27" s="122"/>
      <c r="CH27" s="122"/>
      <c r="CI27" s="122"/>
      <c r="CJ27" s="138"/>
      <c r="CK27" s="138"/>
      <c r="CL27" s="138"/>
      <c r="CM27" s="138"/>
      <c r="CN27" s="138"/>
      <c r="CO27" s="138"/>
      <c r="CP27" s="140"/>
      <c r="CQ27" s="140"/>
      <c r="CR27" s="141"/>
      <c r="CS27" s="141"/>
      <c r="CT27" s="141"/>
      <c r="CU27" s="141"/>
      <c r="CV27" s="122"/>
      <c r="CW27" s="140"/>
      <c r="CX27" s="122"/>
      <c r="CY27" s="142"/>
      <c r="CZ27" s="116"/>
      <c r="DA27" s="116"/>
      <c r="DB27" s="190"/>
      <c r="DC27" s="140"/>
      <c r="DD27" s="117"/>
      <c r="DE27" s="117"/>
      <c r="DF27" s="117"/>
      <c r="DG27" s="117"/>
      <c r="DH27" s="108"/>
      <c r="DI27" s="122"/>
      <c r="DJ27" s="122"/>
      <c r="DK27" s="122"/>
      <c r="DL27" s="122"/>
      <c r="DM27" s="124"/>
      <c r="DN27" s="124"/>
      <c r="DO27" s="124"/>
      <c r="DP27" s="124"/>
      <c r="DQ27" s="143"/>
      <c r="DR27" s="108"/>
      <c r="DS27" s="124"/>
      <c r="DT27" s="140"/>
      <c r="DU27" s="124"/>
      <c r="DV27" s="124"/>
      <c r="DW27" s="124"/>
      <c r="DX27" s="124"/>
      <c r="DY27" s="108"/>
      <c r="DZ27" s="108"/>
      <c r="EA27" s="140"/>
      <c r="EB27" s="108"/>
      <c r="EC27" s="124"/>
      <c r="ED27" s="124"/>
      <c r="EE27" s="124"/>
      <c r="EF27" s="124"/>
      <c r="EG27" s="108"/>
      <c r="EH27" s="108"/>
      <c r="EI27" s="140"/>
      <c r="EJ27" s="108"/>
      <c r="EK27" s="124"/>
      <c r="EL27" s="124"/>
      <c r="EM27" s="124"/>
      <c r="EN27" s="124"/>
      <c r="EO27" s="108"/>
      <c r="EP27" s="108"/>
      <c r="EQ27" s="124"/>
      <c r="ER27" s="108"/>
      <c r="ES27" s="124"/>
      <c r="ET27" s="124"/>
      <c r="EU27" s="124"/>
      <c r="EV27" s="124"/>
      <c r="EW27" s="108"/>
      <c r="EX27" s="108"/>
      <c r="EY27" s="124"/>
      <c r="EZ27" s="108"/>
      <c r="FA27" s="124"/>
      <c r="FB27" s="124"/>
      <c r="FC27" s="124"/>
      <c r="FD27" s="144"/>
      <c r="FE27" s="144"/>
      <c r="FF27" s="144"/>
      <c r="FG27" s="144"/>
      <c r="FH27" s="145" t="str">
        <f>G27&amp;" CONV. AD."</f>
        <v xml:space="preserve"> CONV. AD.</v>
      </c>
      <c r="FI27" s="146">
        <v>548574.65444800002</v>
      </c>
      <c r="FJ27" s="122" t="s">
        <v>366</v>
      </c>
      <c r="FK27" s="108">
        <v>40508</v>
      </c>
      <c r="FL27" s="146"/>
      <c r="FM27" s="124" t="e">
        <f>(FI27*100)/AS27</f>
        <v>#DIV/0!</v>
      </c>
      <c r="FN27" s="135" t="s">
        <v>129</v>
      </c>
      <c r="FO27" s="122" t="s">
        <v>16</v>
      </c>
      <c r="FP27" s="108">
        <v>40738</v>
      </c>
      <c r="FQ27" s="124">
        <v>503179.58</v>
      </c>
      <c r="FR27" s="122" t="s">
        <v>15</v>
      </c>
      <c r="FS27" s="108">
        <v>40739</v>
      </c>
      <c r="FT27" s="124">
        <v>167726.51999999999</v>
      </c>
      <c r="FU27" s="122"/>
      <c r="FV27" s="108"/>
      <c r="FW27" s="140"/>
      <c r="FX27" s="122"/>
      <c r="FY27" s="148"/>
      <c r="FZ27" s="146"/>
      <c r="GA27" s="135"/>
      <c r="GB27" s="148"/>
      <c r="GC27" s="122"/>
      <c r="GD27" s="135"/>
      <c r="GE27" s="148"/>
      <c r="GF27" s="122"/>
      <c r="GG27" s="138"/>
      <c r="GH27" s="149"/>
      <c r="GI27" s="138"/>
      <c r="GJ27" s="149"/>
      <c r="GK27" s="138"/>
      <c r="GL27" s="149"/>
      <c r="GM27" s="138"/>
      <c r="GN27" s="149"/>
      <c r="GO27" s="130">
        <f t="shared" si="38"/>
        <v>0</v>
      </c>
      <c r="GP27" s="149"/>
      <c r="GQ27" s="130">
        <f t="shared" si="39"/>
        <v>0</v>
      </c>
      <c r="GR27" s="149"/>
      <c r="GS27" s="130">
        <f t="shared" si="40"/>
        <v>0</v>
      </c>
      <c r="GT27" s="149"/>
      <c r="GU27" s="130">
        <f>(CK27)*0.3</f>
        <v>0</v>
      </c>
      <c r="GV27" s="149"/>
      <c r="GW27" s="130">
        <f>(CK27)*0.5</f>
        <v>0</v>
      </c>
      <c r="GX27" s="149"/>
      <c r="GY27" s="130">
        <f>(CK27)*0.2</f>
        <v>0</v>
      </c>
      <c r="GZ27" s="149"/>
    </row>
    <row r="28" spans="1:218" s="121" customFormat="1" ht="57" customHeight="1" x14ac:dyDescent="0.15">
      <c r="A28" s="118">
        <v>24</v>
      </c>
      <c r="B28" s="119" t="s">
        <v>475</v>
      </c>
      <c r="C28" s="120" t="s">
        <v>318</v>
      </c>
      <c r="D28" s="187"/>
      <c r="F28" s="122"/>
      <c r="G28" s="122"/>
      <c r="H28" s="265"/>
      <c r="I28" s="123"/>
      <c r="J28" s="124"/>
      <c r="K28" s="123"/>
      <c r="L28" s="123"/>
      <c r="M28" s="125"/>
      <c r="N28" s="123"/>
      <c r="O28" s="125"/>
      <c r="P28" s="123"/>
      <c r="Q28" s="125"/>
      <c r="R28" s="123"/>
      <c r="S28" s="125"/>
      <c r="T28" s="123"/>
      <c r="U28" s="125"/>
      <c r="V28" s="123"/>
      <c r="W28" s="125"/>
      <c r="X28" s="123"/>
      <c r="Y28" s="123"/>
      <c r="Z28" s="123"/>
      <c r="AA28" s="123"/>
      <c r="AB28" s="123"/>
      <c r="AC28" s="126"/>
      <c r="AD28" s="127"/>
      <c r="AE28" s="128"/>
      <c r="AI28" s="197"/>
      <c r="AL28" s="122"/>
      <c r="AM28" s="129"/>
      <c r="AN28" s="130"/>
      <c r="AO28" s="130"/>
      <c r="AP28" s="130"/>
      <c r="AQ28" s="131"/>
      <c r="AR28" s="132"/>
      <c r="AS28" s="133"/>
      <c r="AT28" s="130"/>
      <c r="AU28" s="130"/>
      <c r="AV28" s="122"/>
      <c r="AW28" s="122"/>
      <c r="AX28" s="134"/>
      <c r="AY28" s="130"/>
      <c r="AZ28" s="130"/>
      <c r="BA28" s="135"/>
      <c r="BB28" s="135"/>
      <c r="BC28" s="135"/>
      <c r="BD28" s="135"/>
      <c r="BE28" s="135"/>
      <c r="BF28" s="135"/>
      <c r="BG28" s="135"/>
      <c r="BH28" s="135"/>
      <c r="BI28" s="135"/>
      <c r="BJ28" s="135"/>
      <c r="BK28" s="135"/>
      <c r="BL28" s="135"/>
      <c r="BM28" s="135"/>
      <c r="BN28" s="135"/>
      <c r="BO28" s="135"/>
      <c r="BP28" s="135"/>
      <c r="BR28" s="135"/>
      <c r="BS28" s="135"/>
      <c r="BT28" s="136"/>
      <c r="BU28" s="200"/>
      <c r="BV28" s="135"/>
      <c r="BW28" s="122"/>
      <c r="BX28" s="135"/>
      <c r="BY28" s="232"/>
      <c r="BZ28" s="233"/>
      <c r="CA28" s="233"/>
      <c r="CB28" s="233"/>
      <c r="CC28" s="122"/>
      <c r="CD28" s="122"/>
      <c r="CE28" s="122"/>
      <c r="CF28" s="122"/>
      <c r="CG28" s="122"/>
      <c r="CH28" s="122"/>
      <c r="CI28" s="122"/>
      <c r="CJ28" s="138"/>
      <c r="CK28" s="138"/>
      <c r="CL28" s="138"/>
      <c r="CM28" s="138"/>
      <c r="CN28" s="138"/>
      <c r="CO28" s="138"/>
      <c r="CP28" s="140"/>
      <c r="CQ28" s="140"/>
      <c r="CR28" s="141"/>
      <c r="CS28" s="141"/>
      <c r="CT28" s="141"/>
      <c r="CU28" s="141"/>
      <c r="CV28" s="122"/>
      <c r="CW28" s="140"/>
      <c r="CX28" s="122"/>
      <c r="CY28" s="142"/>
      <c r="CZ28" s="116"/>
      <c r="DA28" s="116"/>
      <c r="DB28" s="190"/>
      <c r="DC28" s="140"/>
      <c r="DD28" s="117"/>
      <c r="DE28" s="117"/>
      <c r="DF28" s="117"/>
      <c r="DG28" s="117"/>
      <c r="DH28" s="108"/>
      <c r="DI28" s="122"/>
      <c r="DJ28" s="122"/>
      <c r="DK28" s="122"/>
      <c r="DL28" s="122"/>
      <c r="DM28" s="124"/>
      <c r="DN28" s="124"/>
      <c r="DO28" s="124"/>
      <c r="DP28" s="124"/>
      <c r="DQ28" s="143"/>
      <c r="DR28" s="108"/>
      <c r="DS28" s="124"/>
      <c r="DT28" s="140"/>
      <c r="DU28" s="124"/>
      <c r="DV28" s="124"/>
      <c r="DW28" s="124"/>
      <c r="DX28" s="124"/>
      <c r="DY28" s="108"/>
      <c r="DZ28" s="108"/>
      <c r="EA28" s="140"/>
      <c r="EB28" s="108"/>
      <c r="EC28" s="124"/>
      <c r="ED28" s="124"/>
      <c r="EE28" s="124"/>
      <c r="EF28" s="124"/>
      <c r="EG28" s="108"/>
      <c r="EH28" s="108"/>
      <c r="EI28" s="140"/>
      <c r="EJ28" s="108"/>
      <c r="EK28" s="124"/>
      <c r="EL28" s="124"/>
      <c r="EM28" s="124"/>
      <c r="EN28" s="124"/>
      <c r="EO28" s="108"/>
      <c r="EP28" s="108"/>
      <c r="EQ28" s="124"/>
      <c r="ER28" s="108"/>
      <c r="ES28" s="124"/>
      <c r="ET28" s="124"/>
      <c r="EU28" s="124"/>
      <c r="EV28" s="124"/>
      <c r="EW28" s="108"/>
      <c r="EX28" s="108"/>
      <c r="EY28" s="124"/>
      <c r="EZ28" s="108"/>
      <c r="FA28" s="124"/>
      <c r="FB28" s="124"/>
      <c r="FC28" s="124"/>
      <c r="FD28" s="144"/>
      <c r="FE28" s="144"/>
      <c r="FF28" s="144"/>
      <c r="FG28" s="144"/>
      <c r="FH28" s="145" t="str">
        <f>G28&amp;" CONV. AD."</f>
        <v xml:space="preserve"> CONV. AD.</v>
      </c>
      <c r="FI28" s="146">
        <v>548574.65444800002</v>
      </c>
      <c r="FJ28" s="122" t="s">
        <v>366</v>
      </c>
      <c r="FK28" s="108">
        <v>40508</v>
      </c>
      <c r="FL28" s="146"/>
      <c r="FM28" s="124" t="e">
        <f>(FI28*100)/AS28</f>
        <v>#DIV/0!</v>
      </c>
      <c r="FN28" s="135" t="s">
        <v>129</v>
      </c>
      <c r="FO28" s="122" t="s">
        <v>130</v>
      </c>
      <c r="FP28" s="108" t="s">
        <v>130</v>
      </c>
      <c r="FQ28" s="124">
        <v>0</v>
      </c>
      <c r="FR28" s="122" t="s">
        <v>336</v>
      </c>
      <c r="FS28" s="108">
        <v>40476</v>
      </c>
      <c r="FT28" s="124">
        <f t="shared" si="37"/>
        <v>0</v>
      </c>
      <c r="FU28" s="122"/>
      <c r="FV28" s="108"/>
      <c r="FW28" s="140"/>
      <c r="FX28" s="122"/>
      <c r="FY28" s="148"/>
      <c r="FZ28" s="146"/>
      <c r="GA28" s="135"/>
      <c r="GB28" s="148"/>
      <c r="GC28" s="122"/>
      <c r="GD28" s="135"/>
      <c r="GE28" s="148"/>
      <c r="GF28" s="122"/>
      <c r="GG28" s="138"/>
      <c r="GH28" s="149"/>
      <c r="GI28" s="138"/>
      <c r="GJ28" s="149"/>
      <c r="GK28" s="138"/>
      <c r="GL28" s="149"/>
      <c r="GM28" s="138"/>
      <c r="GN28" s="149"/>
      <c r="GO28" s="130">
        <f t="shared" si="38"/>
        <v>0</v>
      </c>
      <c r="GP28" s="149"/>
      <c r="GQ28" s="130">
        <f t="shared" si="39"/>
        <v>0</v>
      </c>
      <c r="GR28" s="149"/>
      <c r="GS28" s="130">
        <f t="shared" si="40"/>
        <v>0</v>
      </c>
      <c r="GT28" s="149"/>
      <c r="GU28" s="130">
        <f>(CK28)*0.3</f>
        <v>0</v>
      </c>
      <c r="GV28" s="149"/>
      <c r="GW28" s="130">
        <f>(CK28)*0.5</f>
        <v>0</v>
      </c>
      <c r="GX28" s="149"/>
      <c r="GY28" s="130">
        <f>(CK28)*0.2</f>
        <v>0</v>
      </c>
      <c r="GZ28" s="149"/>
    </row>
    <row r="29" spans="1:218" s="121" customFormat="1" ht="57" customHeight="1" x14ac:dyDescent="0.15">
      <c r="A29" s="118">
        <v>25</v>
      </c>
      <c r="B29" s="119" t="s">
        <v>476</v>
      </c>
      <c r="C29" s="120" t="s">
        <v>318</v>
      </c>
      <c r="D29" s="187"/>
      <c r="F29" s="122"/>
      <c r="G29" s="122"/>
      <c r="H29" s="265"/>
      <c r="I29" s="123"/>
      <c r="J29" s="124"/>
      <c r="K29" s="123"/>
      <c r="L29" s="123"/>
      <c r="M29" s="125"/>
      <c r="N29" s="123"/>
      <c r="O29" s="125"/>
      <c r="P29" s="123"/>
      <c r="Q29" s="125"/>
      <c r="R29" s="123"/>
      <c r="S29" s="125"/>
      <c r="T29" s="123"/>
      <c r="U29" s="125"/>
      <c r="V29" s="123"/>
      <c r="W29" s="125"/>
      <c r="X29" s="123"/>
      <c r="Y29" s="123"/>
      <c r="Z29" s="123"/>
      <c r="AA29" s="123"/>
      <c r="AB29" s="123"/>
      <c r="AC29" s="126"/>
      <c r="AD29" s="127"/>
      <c r="AE29" s="128"/>
      <c r="AI29" s="197"/>
      <c r="AL29" s="122"/>
      <c r="AM29" s="135"/>
      <c r="AN29" s="198"/>
      <c r="AO29" s="130"/>
      <c r="AP29" s="130"/>
      <c r="AQ29" s="122"/>
      <c r="AR29" s="122"/>
      <c r="AS29" s="133"/>
      <c r="AT29" s="130"/>
      <c r="AU29" s="130"/>
      <c r="AV29" s="122"/>
      <c r="AW29" s="151"/>
      <c r="AX29" s="134"/>
      <c r="AY29" s="130"/>
      <c r="AZ29" s="130"/>
      <c r="BA29" s="135"/>
      <c r="BB29" s="135"/>
      <c r="BC29" s="135"/>
      <c r="BD29" s="135"/>
      <c r="BE29" s="135"/>
      <c r="BF29" s="135"/>
      <c r="BG29" s="135"/>
      <c r="BH29" s="135"/>
      <c r="BI29" s="135"/>
      <c r="BJ29" s="135"/>
      <c r="BK29" s="135"/>
      <c r="BL29" s="135"/>
      <c r="BM29" s="135"/>
      <c r="BN29" s="135"/>
      <c r="BO29" s="135"/>
      <c r="BP29" s="135"/>
      <c r="BR29" s="135"/>
      <c r="BS29" s="135"/>
      <c r="BT29" s="136"/>
      <c r="BU29" s="200"/>
      <c r="BV29" s="135"/>
      <c r="BW29" s="122"/>
      <c r="BX29" s="135"/>
      <c r="BY29" s="232"/>
      <c r="BZ29" s="233"/>
      <c r="CA29" s="233"/>
      <c r="CB29" s="233"/>
      <c r="CC29" s="122"/>
      <c r="CD29" s="122"/>
      <c r="CE29" s="122"/>
      <c r="CF29" s="122"/>
      <c r="CG29" s="122"/>
      <c r="CH29" s="122"/>
      <c r="CI29" s="122"/>
      <c r="CJ29" s="138"/>
      <c r="CK29" s="138"/>
      <c r="CL29" s="138"/>
      <c r="CM29" s="138"/>
      <c r="CN29" s="138"/>
      <c r="CO29" s="138"/>
      <c r="CP29" s="140"/>
      <c r="CQ29" s="140"/>
      <c r="CR29" s="141"/>
      <c r="CS29" s="141"/>
      <c r="CT29" s="141"/>
      <c r="CU29" s="141"/>
      <c r="CV29" s="122"/>
      <c r="CW29" s="140"/>
      <c r="CX29" s="122"/>
      <c r="CY29" s="142"/>
      <c r="CZ29" s="116"/>
      <c r="DA29" s="116"/>
      <c r="DB29" s="190"/>
      <c r="DC29" s="140"/>
      <c r="DD29" s="117"/>
      <c r="DE29" s="117"/>
      <c r="DF29" s="117"/>
      <c r="DG29" s="117"/>
      <c r="DH29" s="108"/>
      <c r="DI29" s="122"/>
      <c r="DJ29" s="122"/>
      <c r="DK29" s="122"/>
      <c r="DL29" s="122"/>
      <c r="DM29" s="124"/>
      <c r="DN29" s="124"/>
      <c r="DO29" s="124"/>
      <c r="DP29" s="124"/>
      <c r="DQ29" s="143"/>
      <c r="DR29" s="108"/>
      <c r="DS29" s="124"/>
      <c r="DT29" s="140"/>
      <c r="DU29" s="124"/>
      <c r="DV29" s="124"/>
      <c r="DW29" s="124"/>
      <c r="DX29" s="124"/>
      <c r="DY29" s="108"/>
      <c r="DZ29" s="108"/>
      <c r="EA29" s="140"/>
      <c r="EB29" s="108"/>
      <c r="EC29" s="124"/>
      <c r="ED29" s="124"/>
      <c r="EE29" s="124"/>
      <c r="EF29" s="124"/>
      <c r="EG29" s="108"/>
      <c r="EH29" s="108"/>
      <c r="EI29" s="140"/>
      <c r="EJ29" s="108"/>
      <c r="EK29" s="124"/>
      <c r="EL29" s="124"/>
      <c r="EM29" s="124"/>
      <c r="EN29" s="124"/>
      <c r="EO29" s="108"/>
      <c r="EP29" s="108"/>
      <c r="EQ29" s="124"/>
      <c r="ER29" s="108"/>
      <c r="ES29" s="124"/>
      <c r="ET29" s="124"/>
      <c r="EU29" s="124"/>
      <c r="EV29" s="124"/>
      <c r="EW29" s="108"/>
      <c r="EX29" s="108"/>
      <c r="EY29" s="124"/>
      <c r="EZ29" s="108"/>
      <c r="FA29" s="124"/>
      <c r="FB29" s="124"/>
      <c r="FC29" s="124"/>
      <c r="FD29" s="144"/>
      <c r="FE29" s="144"/>
      <c r="FF29" s="144"/>
      <c r="FG29" s="144"/>
      <c r="FH29" s="145" t="str">
        <f>G29&amp;" CONV. AD."</f>
        <v xml:space="preserve"> CONV. AD.</v>
      </c>
      <c r="FI29" s="146">
        <v>548574.65444800002</v>
      </c>
      <c r="FJ29" s="122" t="s">
        <v>366</v>
      </c>
      <c r="FK29" s="108">
        <v>40508</v>
      </c>
      <c r="FL29" s="146"/>
      <c r="FM29" s="124" t="e">
        <f>(FI29*100)/AS29</f>
        <v>#DIV/0!</v>
      </c>
      <c r="FN29" s="135" t="s">
        <v>129</v>
      </c>
      <c r="FO29" s="122" t="s">
        <v>130</v>
      </c>
      <c r="FP29" s="108" t="s">
        <v>130</v>
      </c>
      <c r="FQ29" s="124">
        <v>0</v>
      </c>
      <c r="FR29" s="122" t="s">
        <v>336</v>
      </c>
      <c r="FS29" s="108">
        <v>40476</v>
      </c>
      <c r="FT29" s="124">
        <f t="shared" si="37"/>
        <v>0</v>
      </c>
      <c r="FU29" s="122"/>
      <c r="FV29" s="108"/>
      <c r="FW29" s="140"/>
      <c r="FX29" s="122"/>
      <c r="FY29" s="148"/>
      <c r="FZ29" s="146"/>
      <c r="GA29" s="135"/>
      <c r="GB29" s="148"/>
      <c r="GC29" s="122"/>
      <c r="GD29" s="135"/>
      <c r="GE29" s="148"/>
      <c r="GF29" s="122"/>
      <c r="GG29" s="138"/>
      <c r="GH29" s="149"/>
      <c r="GI29" s="138"/>
      <c r="GJ29" s="149"/>
      <c r="GK29" s="138"/>
      <c r="GL29" s="149"/>
      <c r="GM29" s="138"/>
      <c r="GN29" s="149"/>
      <c r="GO29" s="130">
        <f t="shared" si="38"/>
        <v>0</v>
      </c>
      <c r="GP29" s="149"/>
      <c r="GQ29" s="130">
        <f t="shared" si="39"/>
        <v>0</v>
      </c>
      <c r="GR29" s="149"/>
      <c r="GS29" s="130">
        <f t="shared" si="40"/>
        <v>0</v>
      </c>
      <c r="GT29" s="149"/>
      <c r="GU29" s="130">
        <f>(CK29)*0.3</f>
        <v>0</v>
      </c>
      <c r="GV29" s="149"/>
      <c r="GW29" s="130">
        <f>(CK29)*0.5</f>
        <v>0</v>
      </c>
      <c r="GX29" s="149"/>
      <c r="GY29" s="130">
        <f>(CK29)*0.2</f>
        <v>0</v>
      </c>
      <c r="GZ29" s="149"/>
    </row>
    <row r="30" spans="1:218" s="121" customFormat="1" ht="57" customHeight="1" x14ac:dyDescent="0.15">
      <c r="A30" s="118">
        <v>26</v>
      </c>
      <c r="B30" s="119" t="s">
        <v>477</v>
      </c>
      <c r="C30" s="120" t="s">
        <v>318</v>
      </c>
      <c r="D30" s="187"/>
      <c r="F30" s="122"/>
      <c r="G30" s="203"/>
      <c r="H30" s="265"/>
      <c r="I30" s="123"/>
      <c r="J30" s="124"/>
      <c r="K30" s="123"/>
      <c r="L30" s="123"/>
      <c r="M30" s="125"/>
      <c r="N30" s="123"/>
      <c r="O30" s="125"/>
      <c r="P30" s="123"/>
      <c r="Q30" s="125"/>
      <c r="R30" s="123"/>
      <c r="S30" s="125"/>
      <c r="T30" s="123"/>
      <c r="U30" s="125"/>
      <c r="V30" s="123"/>
      <c r="W30" s="125"/>
      <c r="X30" s="123"/>
      <c r="Y30" s="123"/>
      <c r="Z30" s="123"/>
      <c r="AA30" s="123"/>
      <c r="AB30" s="123"/>
      <c r="AC30" s="126"/>
      <c r="AD30" s="127"/>
      <c r="AE30" s="128"/>
      <c r="AI30" s="197"/>
      <c r="AL30" s="122"/>
      <c r="AM30" s="151"/>
      <c r="AN30" s="130"/>
      <c r="AO30" s="130"/>
      <c r="AP30" s="130"/>
      <c r="AQ30" s="122"/>
      <c r="AR30" s="122"/>
      <c r="AS30" s="133"/>
      <c r="AT30" s="130"/>
      <c r="AU30" s="130"/>
      <c r="AV30" s="122"/>
      <c r="AW30" s="151"/>
      <c r="AX30" s="134"/>
      <c r="AY30" s="130"/>
      <c r="AZ30" s="130"/>
      <c r="BA30" s="135"/>
      <c r="BB30" s="135"/>
      <c r="BC30" s="135"/>
      <c r="BD30" s="135"/>
      <c r="BE30" s="135"/>
      <c r="BF30" s="135"/>
      <c r="BG30" s="135"/>
      <c r="BH30" s="135"/>
      <c r="BI30" s="135"/>
      <c r="BJ30" s="135"/>
      <c r="BK30" s="135"/>
      <c r="BL30" s="135"/>
      <c r="BM30" s="135"/>
      <c r="BN30" s="135"/>
      <c r="BO30" s="135"/>
      <c r="BP30" s="135"/>
      <c r="BR30" s="135"/>
      <c r="BS30" s="135"/>
      <c r="BT30" s="136"/>
      <c r="BU30" s="200"/>
      <c r="BV30" s="135"/>
      <c r="BW30" s="122"/>
      <c r="BX30" s="135"/>
      <c r="BY30" s="232"/>
      <c r="BZ30" s="233"/>
      <c r="CA30" s="233"/>
      <c r="CB30" s="233"/>
      <c r="CC30" s="122"/>
      <c r="CD30" s="122"/>
      <c r="CE30" s="122"/>
      <c r="CF30" s="122"/>
      <c r="CG30" s="122"/>
      <c r="CH30" s="122"/>
      <c r="CI30" s="122"/>
      <c r="CJ30" s="138"/>
      <c r="CK30" s="138"/>
      <c r="CL30" s="138"/>
      <c r="CM30" s="138"/>
      <c r="CN30" s="138"/>
      <c r="CO30" s="138"/>
      <c r="CP30" s="140"/>
      <c r="CQ30" s="140"/>
      <c r="CR30" s="141"/>
      <c r="CS30" s="141"/>
      <c r="CT30" s="141"/>
      <c r="CU30" s="141"/>
      <c r="CV30" s="122"/>
      <c r="CW30" s="140"/>
      <c r="CX30" s="122"/>
      <c r="CY30" s="142"/>
      <c r="CZ30" s="116"/>
      <c r="DA30" s="116"/>
      <c r="DB30" s="190"/>
      <c r="DC30" s="140"/>
      <c r="DD30" s="117"/>
      <c r="DE30" s="117"/>
      <c r="DF30" s="117"/>
      <c r="DG30" s="117"/>
      <c r="DH30" s="108"/>
      <c r="DI30" s="122"/>
      <c r="DJ30" s="122"/>
      <c r="DK30" s="122"/>
      <c r="DL30" s="122"/>
      <c r="DM30" s="124"/>
      <c r="DN30" s="124"/>
      <c r="DO30" s="124"/>
      <c r="DP30" s="124"/>
      <c r="DQ30" s="143"/>
      <c r="DR30" s="108"/>
      <c r="DS30" s="124"/>
      <c r="DT30" s="140"/>
      <c r="DU30" s="124"/>
      <c r="DV30" s="124"/>
      <c r="DW30" s="124"/>
      <c r="DX30" s="124"/>
      <c r="DY30" s="108"/>
      <c r="DZ30" s="108"/>
      <c r="EA30" s="140"/>
      <c r="EB30" s="108"/>
      <c r="EC30" s="124"/>
      <c r="ED30" s="124"/>
      <c r="EE30" s="124"/>
      <c r="EF30" s="124"/>
      <c r="EG30" s="108"/>
      <c r="EH30" s="108"/>
      <c r="EI30" s="140"/>
      <c r="EJ30" s="108"/>
      <c r="EK30" s="124"/>
      <c r="EL30" s="124"/>
      <c r="EM30" s="124"/>
      <c r="EN30" s="124"/>
      <c r="EO30" s="108"/>
      <c r="EP30" s="108"/>
      <c r="EQ30" s="124"/>
      <c r="ER30" s="108"/>
      <c r="ES30" s="124"/>
      <c r="ET30" s="124"/>
      <c r="EU30" s="124"/>
      <c r="EV30" s="124"/>
      <c r="EW30" s="108"/>
      <c r="EX30" s="108"/>
      <c r="EY30" s="124"/>
      <c r="EZ30" s="108"/>
      <c r="FA30" s="124"/>
      <c r="FB30" s="124"/>
      <c r="FC30" s="124"/>
      <c r="FD30" s="144"/>
      <c r="FE30" s="144"/>
      <c r="FF30" s="144"/>
      <c r="FG30" s="144"/>
      <c r="FH30" s="145" t="str">
        <f>G30&amp;" CONV. AD."</f>
        <v xml:space="preserve"> CONV. AD.</v>
      </c>
      <c r="FI30" s="146">
        <v>548574.65444800002</v>
      </c>
      <c r="FJ30" s="122" t="s">
        <v>366</v>
      </c>
      <c r="FK30" s="108">
        <v>40508</v>
      </c>
      <c r="FL30" s="146"/>
      <c r="FM30" s="124" t="e">
        <f>(FI30*100)/AS30</f>
        <v>#DIV/0!</v>
      </c>
      <c r="FN30" s="135" t="s">
        <v>129</v>
      </c>
      <c r="FO30" s="122" t="s">
        <v>130</v>
      </c>
      <c r="FP30" s="108" t="s">
        <v>130</v>
      </c>
      <c r="FQ30" s="124">
        <v>0</v>
      </c>
      <c r="FR30" s="122" t="s">
        <v>336</v>
      </c>
      <c r="FS30" s="108">
        <v>40476</v>
      </c>
      <c r="FT30" s="124">
        <f t="shared" si="37"/>
        <v>0</v>
      </c>
      <c r="FU30" s="122"/>
      <c r="FV30" s="108"/>
      <c r="FW30" s="140"/>
      <c r="FX30" s="122"/>
      <c r="FY30" s="148"/>
      <c r="FZ30" s="146"/>
      <c r="GA30" s="135"/>
      <c r="GB30" s="148"/>
      <c r="GC30" s="122"/>
      <c r="GD30" s="135"/>
      <c r="GE30" s="148"/>
      <c r="GF30" s="122"/>
      <c r="GG30" s="138"/>
      <c r="GH30" s="149"/>
      <c r="GI30" s="138"/>
      <c r="GJ30" s="149"/>
      <c r="GK30" s="138"/>
      <c r="GL30" s="149"/>
      <c r="GM30" s="138"/>
      <c r="GN30" s="149"/>
      <c r="GO30" s="130">
        <f t="shared" si="38"/>
        <v>0</v>
      </c>
      <c r="GP30" s="149"/>
      <c r="GQ30" s="130">
        <f t="shared" si="39"/>
        <v>0</v>
      </c>
      <c r="GR30" s="149"/>
      <c r="GS30" s="130">
        <f t="shared" si="40"/>
        <v>0</v>
      </c>
      <c r="GT30" s="149"/>
      <c r="GU30" s="130">
        <f>(CK30)*0.3</f>
        <v>0</v>
      </c>
      <c r="GV30" s="149"/>
      <c r="GW30" s="130">
        <f>(CK30)*0.5</f>
        <v>0</v>
      </c>
      <c r="GX30" s="149"/>
      <c r="GY30" s="130">
        <f>(CK30)*0.2</f>
        <v>0</v>
      </c>
      <c r="GZ30" s="149"/>
    </row>
    <row r="31" spans="1:218" s="158" customFormat="1" ht="57" customHeight="1" x14ac:dyDescent="0.15">
      <c r="A31" s="118">
        <v>27</v>
      </c>
      <c r="B31" s="119" t="s">
        <v>478</v>
      </c>
      <c r="C31" s="120" t="s">
        <v>318</v>
      </c>
      <c r="D31" s="187"/>
      <c r="E31" s="121"/>
      <c r="F31" s="122"/>
      <c r="G31" s="159"/>
      <c r="H31" s="265"/>
      <c r="I31" s="160"/>
      <c r="J31" s="161"/>
      <c r="K31" s="160"/>
      <c r="L31" s="160"/>
      <c r="M31" s="162"/>
      <c r="N31" s="160"/>
      <c r="O31" s="162"/>
      <c r="P31" s="160"/>
      <c r="Q31" s="162"/>
      <c r="R31" s="160"/>
      <c r="S31" s="163"/>
      <c r="T31" s="160"/>
      <c r="U31" s="162"/>
      <c r="V31" s="160"/>
      <c r="W31" s="162"/>
      <c r="X31" s="160"/>
      <c r="Y31" s="160"/>
      <c r="Z31" s="160"/>
      <c r="AA31" s="160"/>
      <c r="AB31" s="160"/>
      <c r="AC31" s="164"/>
      <c r="AD31" s="165"/>
      <c r="AE31" s="166"/>
      <c r="AL31" s="159"/>
      <c r="AM31" s="167"/>
      <c r="AN31" s="168"/>
      <c r="AO31" s="130"/>
      <c r="AP31" s="130"/>
      <c r="AQ31" s="159"/>
      <c r="AR31" s="159"/>
      <c r="AS31" s="169"/>
      <c r="AT31" s="130"/>
      <c r="AU31" s="130"/>
      <c r="AV31" s="159"/>
      <c r="AW31" s="170"/>
      <c r="AX31" s="171"/>
      <c r="AY31" s="130"/>
      <c r="AZ31" s="130"/>
      <c r="BA31" s="167"/>
      <c r="BB31" s="167"/>
      <c r="BC31" s="167"/>
      <c r="BD31" s="167"/>
      <c r="BE31" s="167"/>
      <c r="BF31" s="167"/>
      <c r="BG31" s="167"/>
      <c r="BH31" s="167"/>
      <c r="BI31" s="167"/>
      <c r="BJ31" s="167"/>
      <c r="BK31" s="167"/>
      <c r="BL31" s="167"/>
      <c r="BM31" s="167"/>
      <c r="BN31" s="167"/>
      <c r="BO31" s="167"/>
      <c r="BP31" s="167"/>
      <c r="BR31" s="167"/>
      <c r="BS31" s="167"/>
      <c r="BT31" s="174"/>
      <c r="BU31" s="172"/>
      <c r="BV31" s="167"/>
      <c r="BW31" s="159"/>
      <c r="BX31" s="167"/>
      <c r="BY31" s="232"/>
      <c r="BZ31" s="233"/>
      <c r="CA31" s="233"/>
      <c r="CB31" s="233"/>
      <c r="CC31" s="122"/>
      <c r="CD31" s="159"/>
      <c r="CE31" s="159"/>
      <c r="CF31" s="159"/>
      <c r="CG31" s="159"/>
      <c r="CH31" s="159"/>
      <c r="CI31" s="159"/>
      <c r="CJ31" s="174"/>
      <c r="CK31" s="173"/>
      <c r="CL31" s="173"/>
      <c r="CM31" s="173"/>
      <c r="CN31" s="174"/>
      <c r="CO31" s="174"/>
      <c r="CP31" s="175"/>
      <c r="CQ31" s="174"/>
      <c r="CR31" s="176"/>
      <c r="CS31" s="176"/>
      <c r="CT31" s="176"/>
      <c r="CU31" s="176"/>
      <c r="CV31" s="159"/>
      <c r="CW31" s="175"/>
      <c r="CX31" s="159"/>
      <c r="CY31" s="177"/>
      <c r="CZ31" s="116"/>
      <c r="DA31" s="116"/>
      <c r="DB31" s="175"/>
      <c r="DC31" s="175"/>
      <c r="DD31" s="179"/>
      <c r="DE31" s="179"/>
      <c r="DF31" s="179"/>
      <c r="DG31" s="179"/>
      <c r="DH31" s="180"/>
      <c r="DI31" s="159"/>
      <c r="DJ31" s="159"/>
      <c r="DK31" s="159"/>
      <c r="DL31" s="159"/>
      <c r="DM31" s="124"/>
      <c r="DN31" s="124"/>
      <c r="DO31" s="124"/>
      <c r="DP31" s="124"/>
      <c r="DQ31" s="181"/>
      <c r="DR31" s="180"/>
      <c r="DS31" s="161"/>
      <c r="DT31" s="175"/>
      <c r="DU31" s="161"/>
      <c r="DV31" s="161"/>
      <c r="DW31" s="161"/>
      <c r="DX31" s="124"/>
      <c r="DY31" s="180"/>
      <c r="DZ31" s="180"/>
      <c r="EA31" s="175"/>
      <c r="EB31" s="180"/>
      <c r="EC31" s="161"/>
      <c r="ED31" s="161"/>
      <c r="EE31" s="161"/>
      <c r="EF31" s="124"/>
      <c r="EG31" s="180"/>
      <c r="EH31" s="180"/>
      <c r="EI31" s="161"/>
      <c r="EJ31" s="180"/>
      <c r="EK31" s="161"/>
      <c r="EL31" s="161"/>
      <c r="EM31" s="161"/>
      <c r="EN31" s="161"/>
      <c r="EO31" s="180"/>
      <c r="EP31" s="180"/>
      <c r="EQ31" s="161"/>
      <c r="ER31" s="180"/>
      <c r="ES31" s="161"/>
      <c r="ET31" s="161"/>
      <c r="EU31" s="161"/>
      <c r="EV31" s="124"/>
      <c r="EW31" s="180"/>
      <c r="EX31" s="180"/>
      <c r="EY31" s="161"/>
      <c r="EZ31" s="180"/>
      <c r="FA31" s="161"/>
      <c r="FB31" s="161"/>
      <c r="FC31" s="124"/>
      <c r="FD31" s="144"/>
      <c r="FE31" s="144"/>
      <c r="FF31" s="144"/>
      <c r="FG31" s="144"/>
      <c r="FH31" s="182"/>
      <c r="FI31" s="183"/>
      <c r="FJ31" s="159"/>
      <c r="FK31" s="180"/>
      <c r="FL31" s="183"/>
      <c r="FM31" s="184"/>
      <c r="FN31" s="167"/>
      <c r="FO31" s="159"/>
      <c r="FP31" s="180"/>
      <c r="FQ31" s="161"/>
      <c r="FR31" s="159"/>
      <c r="FS31" s="180"/>
      <c r="FT31" s="161"/>
      <c r="FU31" s="159"/>
      <c r="FV31" s="180"/>
      <c r="FW31" s="175"/>
      <c r="FX31" s="159"/>
      <c r="FY31" s="185"/>
      <c r="FZ31" s="183"/>
      <c r="GA31" s="167"/>
      <c r="GB31" s="185"/>
      <c r="GC31" s="159"/>
      <c r="GD31" s="167"/>
      <c r="GE31" s="185"/>
      <c r="GF31" s="159"/>
      <c r="GH31" s="186"/>
      <c r="GJ31" s="186"/>
      <c r="GL31" s="186"/>
      <c r="GN31" s="186"/>
      <c r="GO31" s="130"/>
      <c r="GP31" s="186"/>
      <c r="GQ31" s="130"/>
      <c r="GR31" s="186"/>
      <c r="GS31" s="130"/>
      <c r="GT31" s="186"/>
      <c r="GU31" s="130"/>
      <c r="GV31" s="186"/>
      <c r="GW31" s="130"/>
      <c r="GX31" s="186"/>
      <c r="GY31" s="130"/>
      <c r="GZ31" s="186"/>
    </row>
    <row r="32" spans="1:218" s="121" customFormat="1" ht="57" customHeight="1" x14ac:dyDescent="0.15">
      <c r="A32" s="118">
        <v>28</v>
      </c>
      <c r="B32" s="119" t="s">
        <v>479</v>
      </c>
      <c r="C32" s="120" t="s">
        <v>318</v>
      </c>
      <c r="D32" s="187"/>
      <c r="F32" s="122"/>
      <c r="G32" s="122"/>
      <c r="H32" s="265"/>
      <c r="I32" s="123"/>
      <c r="J32" s="124"/>
      <c r="K32" s="123"/>
      <c r="L32" s="123"/>
      <c r="M32" s="125"/>
      <c r="N32" s="123"/>
      <c r="O32" s="125"/>
      <c r="P32" s="123"/>
      <c r="Q32" s="125"/>
      <c r="R32" s="123"/>
      <c r="S32" s="125"/>
      <c r="T32" s="123"/>
      <c r="U32" s="125"/>
      <c r="V32" s="123"/>
      <c r="W32" s="125"/>
      <c r="X32" s="123"/>
      <c r="Y32" s="123"/>
      <c r="Z32" s="123"/>
      <c r="AA32" s="123"/>
      <c r="AB32" s="123"/>
      <c r="AC32" s="126"/>
      <c r="AD32" s="127"/>
      <c r="AE32" s="128"/>
      <c r="AL32" s="122"/>
      <c r="AM32" s="135"/>
      <c r="AN32" s="130"/>
      <c r="AO32" s="130"/>
      <c r="AP32" s="130"/>
      <c r="AQ32" s="122"/>
      <c r="AR32" s="122"/>
      <c r="AS32" s="133"/>
      <c r="AT32" s="130"/>
      <c r="AU32" s="130"/>
      <c r="AV32" s="122"/>
      <c r="AW32" s="122"/>
      <c r="AX32" s="134"/>
      <c r="AY32" s="130"/>
      <c r="AZ32" s="130"/>
      <c r="BA32" s="135"/>
      <c r="BB32" s="135"/>
      <c r="BC32" s="135"/>
      <c r="BD32" s="135"/>
      <c r="BE32" s="135"/>
      <c r="BF32" s="135"/>
      <c r="BG32" s="135"/>
      <c r="BH32" s="135"/>
      <c r="BI32" s="135"/>
      <c r="BJ32" s="135"/>
      <c r="BK32" s="135"/>
      <c r="BL32" s="135"/>
      <c r="BM32" s="135"/>
      <c r="BN32" s="135"/>
      <c r="BO32" s="135"/>
      <c r="BP32" s="135"/>
      <c r="BR32" s="135"/>
      <c r="BS32" s="135"/>
      <c r="BT32" s="136"/>
      <c r="BU32" s="137"/>
      <c r="BV32" s="135"/>
      <c r="BW32" s="122"/>
      <c r="BX32" s="135"/>
      <c r="BY32" s="232"/>
      <c r="BZ32" s="233"/>
      <c r="CA32" s="233"/>
      <c r="CB32" s="233"/>
      <c r="CC32" s="122"/>
      <c r="CD32" s="122"/>
      <c r="CE32" s="122"/>
      <c r="CF32" s="122"/>
      <c r="CG32" s="122"/>
      <c r="CH32" s="122"/>
      <c r="CI32" s="122"/>
      <c r="CJ32" s="138"/>
      <c r="CK32" s="138"/>
      <c r="CL32" s="138"/>
      <c r="CM32" s="138"/>
      <c r="CN32" s="138"/>
      <c r="CO32" s="138"/>
      <c r="CP32" s="140"/>
      <c r="CQ32" s="140"/>
      <c r="CR32" s="141"/>
      <c r="CS32" s="141"/>
      <c r="CT32" s="141"/>
      <c r="CU32" s="141"/>
      <c r="CV32" s="141"/>
      <c r="CW32" s="140"/>
      <c r="CX32" s="122"/>
      <c r="CY32" s="142"/>
      <c r="CZ32" s="116"/>
      <c r="DA32" s="116"/>
      <c r="DB32" s="140"/>
      <c r="DC32" s="140"/>
      <c r="DD32" s="117"/>
      <c r="DE32" s="117"/>
      <c r="DF32" s="117"/>
      <c r="DG32" s="117"/>
      <c r="DH32" s="108"/>
      <c r="DI32" s="122"/>
      <c r="DJ32" s="122"/>
      <c r="DK32" s="122"/>
      <c r="DL32" s="122"/>
      <c r="DM32" s="124"/>
      <c r="DN32" s="124"/>
      <c r="DO32" s="124"/>
      <c r="DP32" s="124"/>
      <c r="DQ32" s="143"/>
      <c r="DR32" s="108"/>
      <c r="DS32" s="124"/>
      <c r="DT32" s="140"/>
      <c r="DU32" s="124"/>
      <c r="DV32" s="124"/>
      <c r="DW32" s="124"/>
      <c r="DX32" s="124"/>
      <c r="DY32" s="108"/>
      <c r="DZ32" s="108"/>
      <c r="EA32" s="140"/>
      <c r="EB32" s="108"/>
      <c r="EC32" s="124"/>
      <c r="ED32" s="124"/>
      <c r="EE32" s="124"/>
      <c r="EF32" s="124"/>
      <c r="EG32" s="108"/>
      <c r="EH32" s="108"/>
      <c r="EI32" s="124"/>
      <c r="EJ32" s="108"/>
      <c r="EK32" s="124"/>
      <c r="EL32" s="124"/>
      <c r="EM32" s="124"/>
      <c r="EN32" s="124"/>
      <c r="EO32" s="108"/>
      <c r="EP32" s="108"/>
      <c r="EQ32" s="124"/>
      <c r="ER32" s="108"/>
      <c r="ES32" s="124"/>
      <c r="ET32" s="124"/>
      <c r="EU32" s="124"/>
      <c r="EV32" s="124"/>
      <c r="EW32" s="108"/>
      <c r="EX32" s="108"/>
      <c r="EY32" s="124"/>
      <c r="EZ32" s="108"/>
      <c r="FA32" s="124"/>
      <c r="FB32" s="124"/>
      <c r="FC32" s="124"/>
      <c r="FD32" s="144"/>
      <c r="FE32" s="144"/>
      <c r="FF32" s="144"/>
      <c r="FG32" s="144"/>
      <c r="FH32" s="145"/>
      <c r="FI32" s="146"/>
      <c r="FJ32" s="122"/>
      <c r="FK32" s="108"/>
      <c r="FL32" s="146"/>
      <c r="FM32" s="147"/>
      <c r="FN32" s="135" t="s">
        <v>337</v>
      </c>
      <c r="FO32" s="122" t="s">
        <v>130</v>
      </c>
      <c r="FP32" s="108" t="s">
        <v>130</v>
      </c>
      <c r="FQ32" s="124" t="s">
        <v>130</v>
      </c>
      <c r="FR32" s="122" t="s">
        <v>338</v>
      </c>
      <c r="FS32" s="108">
        <v>40497</v>
      </c>
      <c r="FT32" s="124">
        <f>$BT32*0.1</f>
        <v>0</v>
      </c>
      <c r="FU32" s="122"/>
      <c r="FV32" s="108"/>
      <c r="FW32" s="140"/>
      <c r="FX32" s="122"/>
      <c r="FY32" s="148"/>
      <c r="FZ32" s="146">
        <f>FI32*0.3</f>
        <v>0</v>
      </c>
      <c r="GA32" s="135" t="s">
        <v>131</v>
      </c>
      <c r="GB32" s="148"/>
      <c r="GC32" s="122">
        <f>FI32*0.1</f>
        <v>0</v>
      </c>
      <c r="GD32" s="135" t="s">
        <v>131</v>
      </c>
      <c r="GE32" s="148"/>
      <c r="GF32" s="122">
        <f>FI32*0.1</f>
        <v>0</v>
      </c>
      <c r="GH32" s="149"/>
      <c r="GJ32" s="149"/>
      <c r="GL32" s="149"/>
      <c r="GN32" s="149"/>
      <c r="GO32" s="130">
        <f>(CL32)*0.3</f>
        <v>0</v>
      </c>
      <c r="GP32" s="149"/>
      <c r="GQ32" s="130">
        <f>(CL32)*0.5</f>
        <v>0</v>
      </c>
      <c r="GR32" s="149"/>
      <c r="GS32" s="130">
        <f>(CL32)*0.2</f>
        <v>0</v>
      </c>
      <c r="GT32" s="149"/>
      <c r="GU32" s="130">
        <f>(CK32)*0.3</f>
        <v>0</v>
      </c>
      <c r="GV32" s="149"/>
      <c r="GW32" s="130">
        <f>(CK32)*0.5</f>
        <v>0</v>
      </c>
      <c r="GX32" s="149"/>
      <c r="GY32" s="130">
        <f>(CK32)*0.2</f>
        <v>0</v>
      </c>
      <c r="GZ32" s="149"/>
      <c r="HJ32" s="150"/>
    </row>
    <row r="33" spans="1:208" s="49" customFormat="1" ht="42.75" customHeight="1" x14ac:dyDescent="0.15">
      <c r="A33" s="118">
        <v>29</v>
      </c>
      <c r="B33" s="1" t="s">
        <v>480</v>
      </c>
      <c r="C33" s="120" t="s">
        <v>318</v>
      </c>
      <c r="D33" s="187"/>
      <c r="E33" s="121"/>
      <c r="F33" s="122"/>
      <c r="G33" s="2"/>
      <c r="H33" s="266"/>
      <c r="I33" s="50"/>
      <c r="J33" s="51"/>
      <c r="K33" s="50"/>
      <c r="L33" s="50"/>
      <c r="M33" s="52"/>
      <c r="N33" s="50"/>
      <c r="O33" s="52"/>
      <c r="P33" s="50"/>
      <c r="Q33" s="52"/>
      <c r="R33" s="50"/>
      <c r="S33" s="53"/>
      <c r="T33" s="50"/>
      <c r="U33" s="52"/>
      <c r="V33" s="50"/>
      <c r="W33" s="52"/>
      <c r="X33" s="50"/>
      <c r="Y33" s="50"/>
      <c r="Z33" s="50"/>
      <c r="AA33" s="50"/>
      <c r="AB33" s="50"/>
      <c r="AC33" s="54"/>
      <c r="AD33" s="55"/>
      <c r="AE33" s="56"/>
      <c r="AL33" s="2"/>
      <c r="AM33" s="57"/>
      <c r="AN33" s="58"/>
      <c r="AO33" s="58"/>
      <c r="AP33" s="58"/>
      <c r="AQ33" s="2"/>
      <c r="AR33" s="2"/>
      <c r="AS33" s="59"/>
      <c r="AT33" s="58"/>
      <c r="AU33" s="58"/>
      <c r="AV33" s="2"/>
      <c r="AW33" s="60"/>
      <c r="AX33" s="61"/>
      <c r="AY33" s="58"/>
      <c r="AZ33" s="58"/>
      <c r="BA33" s="57"/>
      <c r="BB33" s="57"/>
      <c r="BC33" s="57"/>
      <c r="BD33" s="57"/>
      <c r="BE33" s="57"/>
      <c r="BF33" s="57"/>
      <c r="BG33" s="57"/>
      <c r="BH33" s="57"/>
      <c r="BI33" s="57"/>
      <c r="BJ33" s="57"/>
      <c r="BK33" s="57"/>
      <c r="BL33" s="57"/>
      <c r="BM33" s="57"/>
      <c r="BN33" s="57"/>
      <c r="BO33" s="57"/>
      <c r="BP33" s="57"/>
      <c r="BR33" s="57"/>
      <c r="BS33" s="57"/>
      <c r="BT33" s="62"/>
      <c r="BU33" s="63"/>
      <c r="BV33" s="57"/>
      <c r="BW33" s="2"/>
      <c r="BX33" s="57"/>
      <c r="BY33" s="232"/>
      <c r="BZ33" s="233"/>
      <c r="CA33" s="233"/>
      <c r="CB33" s="233"/>
      <c r="CC33" s="2"/>
      <c r="CD33" s="2"/>
      <c r="CE33" s="2"/>
      <c r="CF33" s="2"/>
      <c r="CG33" s="2"/>
      <c r="CH33" s="2"/>
      <c r="CI33" s="2"/>
      <c r="CJ33" s="62"/>
      <c r="CK33" s="62"/>
      <c r="CL33" s="62"/>
      <c r="CM33" s="62"/>
      <c r="CN33" s="62"/>
      <c r="CO33" s="62"/>
      <c r="CP33" s="65"/>
      <c r="CQ33" s="62"/>
      <c r="CR33" s="66"/>
      <c r="CS33" s="66"/>
      <c r="CT33" s="66"/>
      <c r="CU33" s="66"/>
      <c r="CV33" s="2"/>
      <c r="CW33" s="65"/>
      <c r="CX33" s="2"/>
      <c r="CY33" s="67"/>
      <c r="CZ33" s="76"/>
      <c r="DA33" s="76"/>
      <c r="DB33" s="65"/>
      <c r="DC33" s="65"/>
      <c r="DD33" s="68"/>
      <c r="DE33" s="68"/>
      <c r="DF33" s="68"/>
      <c r="DG33" s="68"/>
      <c r="DH33" s="70"/>
      <c r="DI33" s="2"/>
      <c r="DJ33" s="2"/>
      <c r="DK33" s="2"/>
      <c r="DL33" s="2"/>
      <c r="DM33" s="8"/>
      <c r="DN33" s="8"/>
      <c r="DO33" s="8"/>
      <c r="DP33" s="8"/>
      <c r="DQ33" s="69"/>
      <c r="DR33" s="70"/>
      <c r="DS33" s="51"/>
      <c r="DT33" s="65"/>
      <c r="DU33" s="51"/>
      <c r="DV33" s="51"/>
      <c r="DW33" s="51"/>
      <c r="DX33" s="8"/>
      <c r="DY33" s="70"/>
      <c r="DZ33" s="70"/>
      <c r="EA33" s="65"/>
      <c r="EB33" s="70"/>
      <c r="EC33" s="51"/>
      <c r="ED33" s="51"/>
      <c r="EE33" s="51"/>
      <c r="EF33" s="8"/>
      <c r="EG33" s="70"/>
      <c r="EH33" s="70"/>
      <c r="EI33" s="51"/>
      <c r="EJ33" s="70"/>
      <c r="EK33" s="51"/>
      <c r="EL33" s="51"/>
      <c r="EM33" s="51"/>
      <c r="EN33" s="51"/>
      <c r="EO33" s="70"/>
      <c r="EP33" s="70"/>
      <c r="EQ33" s="51"/>
      <c r="ER33" s="70"/>
      <c r="ES33" s="51"/>
      <c r="ET33" s="51"/>
      <c r="EU33" s="51"/>
      <c r="EV33" s="8"/>
      <c r="EW33" s="70"/>
      <c r="EX33" s="70"/>
      <c r="EY33" s="51"/>
      <c r="EZ33" s="70"/>
      <c r="FA33" s="51"/>
      <c r="FB33" s="51"/>
      <c r="FC33" s="8"/>
      <c r="FD33" s="82"/>
      <c r="FE33" s="82"/>
      <c r="FF33" s="82"/>
      <c r="FG33" s="82"/>
      <c r="FH33" s="71"/>
      <c r="FI33" s="72"/>
      <c r="FJ33" s="2"/>
      <c r="FK33" s="70"/>
      <c r="FL33" s="72"/>
      <c r="FM33" s="73"/>
      <c r="FN33" s="57"/>
      <c r="FO33" s="2"/>
      <c r="FP33" s="70"/>
      <c r="FQ33" s="51"/>
      <c r="FR33" s="2"/>
      <c r="FS33" s="70"/>
      <c r="FT33" s="51"/>
      <c r="FU33" s="2"/>
      <c r="FV33" s="70"/>
      <c r="FW33" s="65"/>
      <c r="FX33" s="2"/>
      <c r="FY33" s="74"/>
      <c r="FZ33" s="72"/>
      <c r="GA33" s="57"/>
      <c r="GB33" s="74"/>
      <c r="GC33" s="2"/>
      <c r="GD33" s="57"/>
      <c r="GE33" s="74"/>
      <c r="GF33" s="2"/>
      <c r="GH33" s="46"/>
      <c r="GJ33" s="46"/>
      <c r="GL33" s="46"/>
      <c r="GN33" s="46"/>
      <c r="GO33" s="13">
        <f>(CL33)*0.3</f>
        <v>0</v>
      </c>
      <c r="GP33" s="46"/>
      <c r="GQ33" s="13">
        <f>(CL33)*0.5</f>
        <v>0</v>
      </c>
      <c r="GR33" s="46"/>
      <c r="GS33" s="13">
        <f>(CL33)*0.2</f>
        <v>0</v>
      </c>
      <c r="GT33" s="46"/>
      <c r="GU33" s="13">
        <f>(CK33)*0.3</f>
        <v>0</v>
      </c>
      <c r="GV33" s="46"/>
      <c r="GW33" s="13">
        <f>(CK33)*0.5</f>
        <v>0</v>
      </c>
      <c r="GX33" s="46"/>
      <c r="GY33" s="13">
        <f>(CK33)*0.2</f>
        <v>0</v>
      </c>
      <c r="GZ33" s="46"/>
    </row>
    <row r="34" spans="1:208" ht="27" x14ac:dyDescent="0.15">
      <c r="A34" s="239">
        <v>30</v>
      </c>
      <c r="B34" s="243" t="s">
        <v>481</v>
      </c>
      <c r="C34" s="120" t="s">
        <v>318</v>
      </c>
      <c r="D34" s="187"/>
      <c r="E34" s="121"/>
      <c r="F34" s="122"/>
      <c r="H34" s="267"/>
      <c r="AE34" s="240"/>
      <c r="BY34" s="232"/>
      <c r="BZ34" s="233"/>
      <c r="CA34" s="233"/>
      <c r="CB34" s="233"/>
      <c r="FD34" s="241"/>
      <c r="FE34" s="241"/>
      <c r="FF34" s="241"/>
      <c r="FG34" s="241"/>
      <c r="GH34" s="242"/>
      <c r="GJ34" s="242"/>
      <c r="GL34" s="242"/>
      <c r="GN34" s="242"/>
      <c r="GP34" s="242"/>
      <c r="GR34" s="242"/>
      <c r="GT34" s="242"/>
      <c r="GV34" s="242"/>
      <c r="GX34" s="242"/>
      <c r="GZ34" s="242"/>
    </row>
    <row r="35" spans="1:208" ht="27" x14ac:dyDescent="0.15">
      <c r="A35" s="118">
        <v>31</v>
      </c>
      <c r="B35" s="243" t="s">
        <v>482</v>
      </c>
      <c r="C35" s="120" t="s">
        <v>318</v>
      </c>
      <c r="D35" s="78"/>
      <c r="E35" s="121"/>
      <c r="F35" s="122"/>
      <c r="H35" s="267"/>
      <c r="BY35" s="232"/>
      <c r="BZ35" s="233"/>
      <c r="CA35" s="233"/>
      <c r="CB35" s="233"/>
    </row>
    <row r="36" spans="1:208" ht="26.25" x14ac:dyDescent="0.15">
      <c r="A36" s="239">
        <v>32</v>
      </c>
      <c r="B36" s="243" t="s">
        <v>483</v>
      </c>
      <c r="C36" s="120" t="s">
        <v>318</v>
      </c>
      <c r="D36" s="243"/>
      <c r="E36" s="121"/>
      <c r="F36" s="122"/>
      <c r="H36" s="267"/>
      <c r="BY36" s="232"/>
      <c r="BZ36" s="233"/>
      <c r="CA36" s="233"/>
      <c r="CB36" s="233"/>
    </row>
    <row r="37" spans="1:208" ht="26.25" x14ac:dyDescent="0.15">
      <c r="A37" s="118">
        <v>33</v>
      </c>
      <c r="B37" s="243" t="s">
        <v>490</v>
      </c>
      <c r="C37" s="120" t="s">
        <v>318</v>
      </c>
      <c r="D37" s="243"/>
      <c r="E37" s="121"/>
      <c r="F37" s="122"/>
      <c r="H37" s="267"/>
      <c r="BY37" s="232"/>
      <c r="BZ37" s="233"/>
      <c r="CA37" s="233"/>
      <c r="CB37" s="233"/>
    </row>
    <row r="38" spans="1:208" ht="26.25" x14ac:dyDescent="0.15">
      <c r="A38" s="239">
        <v>34</v>
      </c>
      <c r="B38" s="243" t="s">
        <v>491</v>
      </c>
      <c r="C38" s="120" t="s">
        <v>318</v>
      </c>
      <c r="D38" s="243"/>
      <c r="E38" s="121"/>
      <c r="F38" s="122"/>
      <c r="H38" s="267"/>
      <c r="BY38" s="232"/>
      <c r="BZ38" s="233"/>
      <c r="CA38" s="233"/>
      <c r="CB38" s="233"/>
    </row>
    <row r="39" spans="1:208" ht="26.25" x14ac:dyDescent="0.15">
      <c r="A39" s="118">
        <v>35</v>
      </c>
      <c r="B39" s="243" t="s">
        <v>492</v>
      </c>
      <c r="C39" s="120" t="s">
        <v>318</v>
      </c>
      <c r="D39" s="243"/>
      <c r="E39" s="121"/>
      <c r="F39" s="122"/>
      <c r="H39" s="267"/>
      <c r="BY39" s="232"/>
      <c r="BZ39" s="233"/>
      <c r="CA39" s="233"/>
      <c r="CB39" s="233"/>
    </row>
    <row r="40" spans="1:208" ht="18.75" x14ac:dyDescent="0.3">
      <c r="B40" s="244" t="s">
        <v>418</v>
      </c>
      <c r="E40" s="121"/>
      <c r="F40" s="122"/>
      <c r="H40" s="267"/>
      <c r="BY40" s="232"/>
      <c r="BZ40" s="233"/>
      <c r="CA40" s="233"/>
      <c r="CB40" s="233"/>
    </row>
    <row r="41" spans="1:208" s="78" customFormat="1" ht="26.25" x14ac:dyDescent="0.4">
      <c r="A41" s="37">
        <v>36</v>
      </c>
      <c r="B41" s="78" t="s">
        <v>484</v>
      </c>
      <c r="C41" s="95" t="s">
        <v>318</v>
      </c>
      <c r="E41" s="121"/>
      <c r="F41" s="122"/>
      <c r="H41" s="268"/>
      <c r="AE41" s="27"/>
      <c r="BY41" s="232"/>
      <c r="BZ41" s="233"/>
      <c r="CA41" s="233"/>
      <c r="CB41" s="233"/>
      <c r="DH41" s="245"/>
      <c r="DQ41" s="246"/>
      <c r="DT41" s="247"/>
      <c r="FD41" s="82"/>
      <c r="FE41" s="82"/>
      <c r="FF41" s="82"/>
      <c r="FG41" s="82"/>
      <c r="FM41" s="247"/>
      <c r="FN41" s="248"/>
      <c r="FO41" s="248"/>
      <c r="FP41" s="248"/>
      <c r="FQ41" s="248"/>
      <c r="FR41" s="248"/>
      <c r="FS41" s="248"/>
      <c r="FT41" s="248"/>
      <c r="FU41" s="248"/>
      <c r="FV41" s="248"/>
      <c r="FW41" s="248"/>
      <c r="FX41" s="248"/>
      <c r="FY41" s="248"/>
      <c r="FZ41" s="248"/>
      <c r="GA41" s="248"/>
      <c r="GB41" s="248"/>
      <c r="GC41" s="248"/>
      <c r="GD41" s="248"/>
      <c r="GE41" s="248"/>
      <c r="GF41" s="248"/>
      <c r="GH41" s="38"/>
      <c r="GJ41" s="38"/>
      <c r="GL41" s="38"/>
      <c r="GN41" s="38"/>
      <c r="GP41" s="38"/>
      <c r="GR41" s="38"/>
      <c r="GT41" s="38"/>
      <c r="GV41" s="38"/>
      <c r="GX41" s="38"/>
      <c r="GZ41" s="38"/>
    </row>
    <row r="42" spans="1:208" ht="18.75" x14ac:dyDescent="0.3">
      <c r="B42" s="244" t="s">
        <v>489</v>
      </c>
      <c r="C42" s="95"/>
      <c r="E42" s="121"/>
      <c r="F42" s="122"/>
      <c r="H42" s="267"/>
      <c r="BY42" s="232"/>
      <c r="BZ42" s="233"/>
      <c r="CA42" s="233"/>
      <c r="CB42" s="233"/>
    </row>
    <row r="43" spans="1:208" s="78" customFormat="1" ht="26.25" x14ac:dyDescent="0.4">
      <c r="A43" s="37">
        <v>37</v>
      </c>
      <c r="B43" s="78" t="s">
        <v>485</v>
      </c>
      <c r="C43" s="95" t="s">
        <v>318</v>
      </c>
      <c r="D43" s="243"/>
      <c r="E43" s="121"/>
      <c r="F43" s="122"/>
      <c r="H43" s="268"/>
      <c r="AE43" s="27"/>
      <c r="BY43" s="232"/>
      <c r="BZ43" s="233"/>
      <c r="CA43" s="233"/>
      <c r="CB43" s="233"/>
      <c r="DH43" s="245"/>
      <c r="DQ43" s="246"/>
      <c r="DT43" s="247"/>
      <c r="FD43" s="82"/>
      <c r="FE43" s="82"/>
      <c r="FF43" s="82"/>
      <c r="FG43" s="82"/>
      <c r="FM43" s="247"/>
      <c r="FN43" s="248"/>
      <c r="FO43" s="248"/>
      <c r="FP43" s="248"/>
      <c r="FQ43" s="248"/>
      <c r="FR43" s="248"/>
      <c r="FS43" s="248"/>
      <c r="FT43" s="248"/>
      <c r="FU43" s="248"/>
      <c r="FV43" s="248"/>
      <c r="FW43" s="248"/>
      <c r="FX43" s="248"/>
      <c r="FY43" s="248"/>
      <c r="FZ43" s="248"/>
      <c r="GA43" s="248"/>
      <c r="GB43" s="248"/>
      <c r="GC43" s="248"/>
      <c r="GD43" s="248"/>
      <c r="GE43" s="248"/>
      <c r="GF43" s="248"/>
      <c r="GH43" s="38"/>
      <c r="GJ43" s="38"/>
      <c r="GL43" s="38"/>
      <c r="GN43" s="38"/>
      <c r="GP43" s="38"/>
      <c r="GR43" s="38"/>
      <c r="GT43" s="38"/>
      <c r="GV43" s="38"/>
      <c r="GX43" s="38"/>
      <c r="GZ43" s="38"/>
    </row>
    <row r="44" spans="1:208" s="78" customFormat="1" ht="26.25" x14ac:dyDescent="0.4">
      <c r="A44" s="37">
        <v>38</v>
      </c>
      <c r="B44" s="78" t="s">
        <v>486</v>
      </c>
      <c r="C44" s="95" t="s">
        <v>318</v>
      </c>
      <c r="D44" s="243"/>
      <c r="E44" s="121"/>
      <c r="F44" s="122"/>
      <c r="H44" s="268"/>
      <c r="AE44" s="27"/>
      <c r="BY44" s="232"/>
      <c r="BZ44" s="233"/>
      <c r="CA44" s="233"/>
      <c r="CB44" s="233"/>
      <c r="DH44" s="245"/>
      <c r="DQ44" s="246"/>
      <c r="DT44" s="247"/>
      <c r="FD44" s="82"/>
      <c r="FE44" s="82"/>
      <c r="FF44" s="82"/>
      <c r="FG44" s="82"/>
      <c r="FM44" s="247"/>
      <c r="FN44" s="248"/>
      <c r="FO44" s="248"/>
      <c r="FP44" s="248"/>
      <c r="FQ44" s="248"/>
      <c r="FR44" s="248"/>
      <c r="FS44" s="248"/>
      <c r="FT44" s="248"/>
      <c r="FU44" s="248"/>
      <c r="FV44" s="248"/>
      <c r="FW44" s="248"/>
      <c r="FX44" s="248"/>
      <c r="FY44" s="248"/>
      <c r="FZ44" s="248"/>
      <c r="GA44" s="248"/>
      <c r="GB44" s="248"/>
      <c r="GC44" s="248"/>
      <c r="GD44" s="248"/>
      <c r="GE44" s="248"/>
      <c r="GF44" s="248"/>
      <c r="GH44" s="38"/>
      <c r="GJ44" s="38"/>
      <c r="GL44" s="38"/>
      <c r="GN44" s="38"/>
      <c r="GP44" s="38"/>
      <c r="GR44" s="38"/>
      <c r="GT44" s="38"/>
      <c r="GV44" s="38"/>
      <c r="GX44" s="38"/>
      <c r="GZ44" s="38"/>
    </row>
    <row r="45" spans="1:208" s="78" customFormat="1" ht="26.25" x14ac:dyDescent="0.4">
      <c r="A45" s="37">
        <v>39</v>
      </c>
      <c r="B45" s="243" t="s">
        <v>487</v>
      </c>
      <c r="C45" s="95" t="s">
        <v>318</v>
      </c>
      <c r="E45" s="121"/>
      <c r="F45" s="122"/>
      <c r="H45" s="268"/>
      <c r="AE45" s="27"/>
      <c r="BY45" s="232"/>
      <c r="BZ45" s="233"/>
      <c r="CA45" s="233"/>
      <c r="CB45" s="233"/>
      <c r="DH45" s="245"/>
      <c r="DQ45" s="246"/>
      <c r="DT45" s="247"/>
      <c r="FD45" s="82"/>
      <c r="FE45" s="82"/>
      <c r="FF45" s="82"/>
      <c r="FG45" s="82"/>
      <c r="FM45" s="247"/>
      <c r="FN45" s="248"/>
      <c r="FO45" s="248"/>
      <c r="FP45" s="248"/>
      <c r="FQ45" s="248"/>
      <c r="FR45" s="248"/>
      <c r="FS45" s="248"/>
      <c r="FT45" s="248"/>
      <c r="FU45" s="248"/>
      <c r="FV45" s="248"/>
      <c r="FW45" s="248"/>
      <c r="FX45" s="248"/>
      <c r="FY45" s="248"/>
      <c r="FZ45" s="248"/>
      <c r="GA45" s="248"/>
      <c r="GB45" s="248"/>
      <c r="GC45" s="248"/>
      <c r="GD45" s="248"/>
      <c r="GE45" s="248"/>
      <c r="GF45" s="248"/>
      <c r="GH45" s="38"/>
      <c r="GJ45" s="38"/>
      <c r="GL45" s="38"/>
      <c r="GN45" s="38"/>
      <c r="GP45" s="38"/>
      <c r="GR45" s="38"/>
      <c r="GT45" s="38"/>
      <c r="GV45" s="38"/>
      <c r="GX45" s="38"/>
      <c r="GZ45" s="38"/>
    </row>
    <row r="46" spans="1:208" ht="26.25" x14ac:dyDescent="0.4">
      <c r="A46" s="37">
        <v>40</v>
      </c>
      <c r="B46" s="243" t="s">
        <v>488</v>
      </c>
      <c r="C46" s="95" t="s">
        <v>318</v>
      </c>
      <c r="E46" s="121"/>
      <c r="F46" s="122"/>
      <c r="H46" s="267"/>
      <c r="BY46" s="232"/>
      <c r="BZ46" s="233"/>
      <c r="CA46" s="233"/>
      <c r="CB46" s="233"/>
    </row>
    <row r="49" spans="1:11" ht="15" customHeight="1" x14ac:dyDescent="0.25">
      <c r="A49" s="269"/>
      <c r="B49" s="270"/>
      <c r="C49" s="270"/>
      <c r="D49" s="270"/>
      <c r="E49" s="270"/>
      <c r="F49" s="271"/>
      <c r="G49" s="214"/>
      <c r="H49" s="214"/>
      <c r="I49" s="214"/>
      <c r="J49" s="214"/>
      <c r="K49" s="214"/>
    </row>
    <row r="50" spans="1:11" ht="15" customHeight="1" x14ac:dyDescent="0.25">
      <c r="A50" s="272"/>
      <c r="B50" s="273"/>
      <c r="C50" s="273"/>
      <c r="D50" s="273"/>
      <c r="E50" s="273"/>
      <c r="F50" s="274"/>
    </row>
    <row r="51" spans="1:11" ht="15" customHeight="1" x14ac:dyDescent="0.25">
      <c r="A51" s="272"/>
      <c r="B51" s="273"/>
      <c r="C51" s="273"/>
      <c r="D51" s="273"/>
      <c r="E51" s="273"/>
      <c r="F51" s="274"/>
    </row>
    <row r="52" spans="1:11" ht="15" customHeight="1" x14ac:dyDescent="0.25">
      <c r="A52" s="272"/>
      <c r="B52" s="273"/>
      <c r="C52" s="273"/>
      <c r="D52" s="273"/>
      <c r="E52" s="273"/>
      <c r="F52" s="274"/>
    </row>
    <row r="53" spans="1:11" ht="15" customHeight="1" x14ac:dyDescent="0.25">
      <c r="A53" s="272"/>
      <c r="B53" s="273"/>
      <c r="C53" s="273"/>
      <c r="D53" s="273"/>
      <c r="E53" s="273"/>
      <c r="F53" s="274"/>
    </row>
    <row r="54" spans="1:11" ht="15" customHeight="1" x14ac:dyDescent="0.25">
      <c r="A54" s="272"/>
      <c r="B54" s="273"/>
      <c r="C54" s="273"/>
      <c r="D54" s="273"/>
      <c r="E54" s="273"/>
      <c r="F54" s="274"/>
    </row>
    <row r="55" spans="1:11" ht="15" customHeight="1" x14ac:dyDescent="0.25">
      <c r="A55" s="272"/>
      <c r="B55" s="273"/>
      <c r="C55" s="273"/>
      <c r="D55" s="273"/>
      <c r="E55" s="273"/>
      <c r="F55" s="274"/>
    </row>
    <row r="56" spans="1:11" ht="15" customHeight="1" x14ac:dyDescent="0.25">
      <c r="A56" s="272"/>
      <c r="B56" s="273"/>
      <c r="C56" s="273"/>
      <c r="D56" s="273"/>
      <c r="E56" s="273"/>
      <c r="F56" s="274"/>
    </row>
    <row r="57" spans="1:11" ht="15" customHeight="1" x14ac:dyDescent="0.25">
      <c r="A57" s="272"/>
      <c r="B57" s="273"/>
      <c r="C57" s="273"/>
      <c r="D57" s="273"/>
      <c r="E57" s="273"/>
      <c r="F57" s="274"/>
    </row>
    <row r="58" spans="1:11" ht="15" customHeight="1" x14ac:dyDescent="0.25">
      <c r="A58" s="272"/>
      <c r="B58" s="273"/>
      <c r="C58" s="273"/>
      <c r="D58" s="273"/>
      <c r="E58" s="273"/>
      <c r="F58" s="274"/>
    </row>
    <row r="59" spans="1:11" ht="15" customHeight="1" x14ac:dyDescent="0.25">
      <c r="A59" s="272"/>
      <c r="B59" s="273"/>
      <c r="C59" s="273"/>
      <c r="D59" s="273"/>
      <c r="E59" s="273"/>
      <c r="F59" s="274"/>
    </row>
    <row r="60" spans="1:11" ht="15" customHeight="1" x14ac:dyDescent="0.25">
      <c r="A60" s="272"/>
      <c r="B60" s="273"/>
      <c r="C60" s="273"/>
      <c r="D60" s="273"/>
      <c r="E60" s="273"/>
      <c r="F60" s="274"/>
    </row>
    <row r="61" spans="1:11" ht="15" customHeight="1" x14ac:dyDescent="0.25">
      <c r="A61" s="272"/>
      <c r="B61" s="273"/>
      <c r="C61" s="273"/>
      <c r="D61" s="273"/>
      <c r="E61" s="273"/>
      <c r="F61" s="274"/>
    </row>
    <row r="62" spans="1:11" ht="15" customHeight="1" x14ac:dyDescent="0.25">
      <c r="A62" s="272"/>
      <c r="B62" s="273"/>
      <c r="C62" s="273"/>
      <c r="D62" s="273"/>
      <c r="E62" s="273"/>
      <c r="F62" s="274"/>
    </row>
    <row r="63" spans="1:11" ht="15" customHeight="1" x14ac:dyDescent="0.25">
      <c r="A63" s="272"/>
      <c r="B63" s="273"/>
      <c r="C63" s="273"/>
      <c r="D63" s="273"/>
      <c r="E63" s="273"/>
      <c r="F63" s="274"/>
    </row>
    <row r="64" spans="1:11" ht="15" customHeight="1" x14ac:dyDescent="0.25">
      <c r="A64" s="275"/>
      <c r="B64" s="276"/>
      <c r="C64" s="276"/>
      <c r="D64" s="276"/>
      <c r="E64" s="276"/>
      <c r="F64" s="277"/>
    </row>
  </sheetData>
  <sheetProtection password="F36D" sheet="1" formatCells="0" formatColumns="0" formatRows="0" insertColumns="0" insertRows="0" insertHyperlinks="0" deleteColumns="0" deleteRows="0" sort="0" autoFilter="0" pivotTables="0"/>
  <mergeCells count="1">
    <mergeCell ref="A49:F64"/>
  </mergeCells>
  <phoneticPr fontId="45" type="noConversion"/>
  <pageMargins left="0.70866141732283472" right="0.70866141732283472" top="0.74803149606299213" bottom="0.74803149606299213" header="0.31496062992125984" footer="0.31496062992125984"/>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HM43"/>
  <sheetViews>
    <sheetView view="pageBreakPreview" zoomScale="106" zoomScaleSheetLayoutView="106" workbookViewId="0">
      <pane xSplit="2" ySplit="1" topLeftCell="BL2" activePane="bottomRight" state="frozen"/>
      <selection pane="topRight" activeCell="C1" sqref="C1"/>
      <selection pane="bottomLeft" activeCell="A2" sqref="A2"/>
      <selection pane="bottomRight" activeCell="CE10" sqref="CE10"/>
    </sheetView>
  </sheetViews>
  <sheetFormatPr baseColWidth="10" defaultRowHeight="15" x14ac:dyDescent="0.25"/>
  <cols>
    <col min="1" max="1" width="5.5703125" style="36" bestFit="1" customWidth="1"/>
    <col min="2" max="2" width="40" style="32" customWidth="1"/>
    <col min="3" max="3" width="8.85546875" style="92" hidden="1" customWidth="1"/>
    <col min="4" max="4" width="14.5703125" style="32" hidden="1" customWidth="1"/>
    <col min="5" max="5" width="11.5703125" style="32" hidden="1" customWidth="1"/>
    <col min="6" max="6" width="15.140625" style="32" hidden="1" customWidth="1"/>
    <col min="7" max="8" width="14.42578125" style="32" hidden="1" customWidth="1"/>
    <col min="9" max="9" width="30.5703125" style="32" hidden="1" customWidth="1"/>
    <col min="10" max="10" width="10.85546875" style="32" hidden="1" customWidth="1"/>
    <col min="11" max="11" width="25.5703125" style="32" hidden="1" customWidth="1"/>
    <col min="12" max="12" width="24.140625" style="32" hidden="1" customWidth="1"/>
    <col min="13" max="13" width="9.5703125" style="32" hidden="1" customWidth="1"/>
    <col min="14" max="14" width="24.140625" style="32" hidden="1" customWidth="1"/>
    <col min="15" max="15" width="11.42578125" style="32" hidden="1" customWidth="1"/>
    <col min="16" max="16" width="28" style="32" hidden="1" customWidth="1"/>
    <col min="17" max="17" width="11.7109375" style="32" hidden="1" customWidth="1"/>
    <col min="18" max="18" width="28" style="32" hidden="1" customWidth="1"/>
    <col min="19" max="19" width="11.7109375" style="32" hidden="1" customWidth="1"/>
    <col min="20" max="20" width="26" style="32" hidden="1" customWidth="1"/>
    <col min="21" max="21" width="14.42578125" style="32" hidden="1" customWidth="1"/>
    <col min="22" max="22" width="27.7109375" style="32" hidden="1" customWidth="1"/>
    <col min="23" max="23" width="8.85546875" style="32" hidden="1" customWidth="1"/>
    <col min="24" max="24" width="30" style="32" hidden="1" customWidth="1"/>
    <col min="25" max="26" width="27.85546875" style="32" hidden="1" customWidth="1"/>
    <col min="27" max="27" width="30" style="32" hidden="1" customWidth="1"/>
    <col min="28" max="28" width="28.140625" style="32" hidden="1" customWidth="1"/>
    <col min="29" max="29" width="12.5703125" style="32" hidden="1" customWidth="1"/>
    <col min="30" max="30" width="17" style="32" hidden="1" customWidth="1"/>
    <col min="31" max="31" width="12.42578125" style="27" hidden="1" customWidth="1"/>
    <col min="32" max="32" width="14.5703125" style="32" hidden="1" customWidth="1"/>
    <col min="33" max="33" width="11.5703125" style="32" hidden="1" customWidth="1"/>
    <col min="34" max="34" width="5.140625" style="32" hidden="1" customWidth="1"/>
    <col min="35" max="35" width="14.140625" style="32" hidden="1" customWidth="1"/>
    <col min="36" max="36" width="12.5703125" style="32" hidden="1" customWidth="1"/>
    <col min="37" max="37" width="15.5703125" style="32" hidden="1" customWidth="1"/>
    <col min="38" max="38" width="14.5703125" style="32" hidden="1" customWidth="1"/>
    <col min="39" max="40" width="13.5703125" style="32" hidden="1" customWidth="1"/>
    <col min="41" max="41" width="14.5703125" style="32" hidden="1" customWidth="1"/>
    <col min="42" max="42" width="13.5703125" style="32" hidden="1" customWidth="1"/>
    <col min="43" max="43" width="13.85546875" style="32" hidden="1" customWidth="1"/>
    <col min="44" max="44" width="14.5703125" style="32" hidden="1" customWidth="1"/>
    <col min="45" max="45" width="13.42578125" style="32" hidden="1" customWidth="1"/>
    <col min="46" max="46" width="13.85546875" style="32" hidden="1" customWidth="1"/>
    <col min="47" max="60" width="0.85546875" style="32" hidden="1" customWidth="1"/>
    <col min="61" max="61" width="14.5703125" style="32" hidden="1" customWidth="1"/>
    <col min="62" max="62" width="13.42578125" style="32" hidden="1" customWidth="1"/>
    <col min="63" max="63" width="14.5703125" style="32" hidden="1" customWidth="1"/>
    <col min="64" max="64" width="14.7109375" style="32" customWidth="1"/>
    <col min="65" max="65" width="13.140625" style="32" hidden="1" customWidth="1"/>
    <col min="66" max="66" width="22.28515625" style="32" hidden="1" customWidth="1"/>
    <col min="67" max="67" width="17.7109375" style="32" hidden="1" customWidth="1"/>
    <col min="68" max="68" width="12.5703125" style="32" hidden="1" customWidth="1"/>
    <col min="69" max="69" width="11.5703125" style="32" hidden="1" customWidth="1"/>
    <col min="70" max="70" width="12.140625" style="32" hidden="1" customWidth="1"/>
    <col min="71" max="71" width="13.7109375" style="32" hidden="1" customWidth="1"/>
    <col min="72" max="72" width="14.140625" style="32" hidden="1" customWidth="1"/>
    <col min="73" max="73" width="8.7109375" style="32" hidden="1" customWidth="1"/>
    <col min="74" max="74" width="10.85546875" style="32" hidden="1" customWidth="1"/>
    <col min="75" max="75" width="11.5703125" style="32" hidden="1" customWidth="1"/>
    <col min="76" max="76" width="14.140625" style="32" hidden="1" customWidth="1"/>
    <col min="77" max="77" width="12.5703125" style="32" hidden="1" customWidth="1"/>
    <col min="78" max="78" width="14.28515625" style="32" hidden="1" customWidth="1"/>
    <col min="79" max="79" width="14.5703125" style="32" hidden="1" customWidth="1"/>
    <col min="80" max="80" width="14.28515625" style="32" hidden="1" customWidth="1"/>
    <col min="81" max="81" width="13" style="32" bestFit="1" customWidth="1"/>
    <col min="82" max="83" width="13.42578125" style="32" bestFit="1" customWidth="1"/>
    <col min="84" max="84" width="12" style="32" bestFit="1" customWidth="1"/>
    <col min="85" max="85" width="11.42578125" style="32"/>
    <col min="86" max="86" width="13.42578125" style="32" customWidth="1"/>
    <col min="87" max="87" width="12.7109375" style="32" customWidth="1"/>
    <col min="88" max="88" width="22.28515625" style="32" customWidth="1"/>
    <col min="89" max="89" width="13.7109375" style="32" customWidth="1"/>
    <col min="90" max="90" width="12.28515625" style="32" customWidth="1"/>
    <col min="91" max="91" width="12.42578125" style="32" customWidth="1"/>
    <col min="92" max="92" width="11.42578125" style="32"/>
    <col min="93" max="93" width="10.85546875" style="32" customWidth="1"/>
    <col min="94" max="94" width="14.28515625" style="32" customWidth="1"/>
    <col min="95" max="95" width="12.85546875" style="32" customWidth="1"/>
    <col min="96" max="96" width="14.5703125" style="32" customWidth="1"/>
    <col min="97" max="97" width="11.42578125" style="32"/>
    <col min="98" max="98" width="13.28515625" style="32" customWidth="1"/>
    <col min="99" max="99" width="14.28515625" style="32" customWidth="1"/>
    <col min="100" max="100" width="14.5703125" style="32" customWidth="1"/>
    <col min="101" max="101" width="28.140625" style="32" customWidth="1"/>
    <col min="102" max="102" width="13.28515625" style="32" customWidth="1"/>
    <col min="103" max="104" width="29.7109375" style="32" customWidth="1"/>
    <col min="105" max="105" width="15.5703125" style="79" customWidth="1"/>
    <col min="106" max="106" width="12.42578125" style="32" customWidth="1"/>
    <col min="107" max="107" width="12.140625" style="32" customWidth="1"/>
    <col min="108" max="108" width="10.85546875" style="32" customWidth="1"/>
    <col min="109" max="109" width="13.85546875" style="32" customWidth="1"/>
    <col min="110" max="110" width="9.140625" style="32" bestFit="1" customWidth="1"/>
    <col min="111" max="111" width="11" style="32" bestFit="1" customWidth="1"/>
    <col min="112" max="112" width="9.5703125" style="32" bestFit="1" customWidth="1"/>
    <col min="113" max="113" width="9.28515625" style="32" bestFit="1" customWidth="1"/>
    <col min="114" max="114" width="8.7109375" style="33" bestFit="1" customWidth="1"/>
    <col min="115" max="115" width="11.7109375" style="32" bestFit="1" customWidth="1"/>
    <col min="116" max="116" width="10" style="32" bestFit="1" customWidth="1"/>
    <col min="117" max="117" width="9" style="80" bestFit="1" customWidth="1"/>
    <col min="118" max="118" width="13.28515625" style="32" customWidth="1"/>
    <col min="119" max="120" width="12.28515625" style="32" bestFit="1" customWidth="1"/>
    <col min="121" max="121" width="10.85546875" style="32" bestFit="1" customWidth="1"/>
    <col min="122" max="123" width="8.28515625" style="32" bestFit="1" customWidth="1"/>
    <col min="124" max="124" width="9.140625" style="32" bestFit="1" customWidth="1"/>
    <col min="125" max="125" width="7.28515625" style="32" bestFit="1" customWidth="1"/>
    <col min="126" max="126" width="11.85546875" style="32" bestFit="1" customWidth="1"/>
    <col min="127" max="127" width="12.28515625" style="32" bestFit="1" customWidth="1"/>
    <col min="128" max="128" width="12.5703125" style="32" bestFit="1" customWidth="1"/>
    <col min="129" max="129" width="11.140625" style="32" bestFit="1" customWidth="1"/>
    <col min="130" max="130" width="8.5703125" style="32" bestFit="1" customWidth="1"/>
    <col min="131" max="131" width="7.5703125" style="32" bestFit="1" customWidth="1"/>
    <col min="132" max="132" width="9.42578125" style="32" bestFit="1" customWidth="1"/>
    <col min="133" max="133" width="7.28515625" style="32" bestFit="1" customWidth="1"/>
    <col min="134" max="134" width="12.140625" style="32" customWidth="1"/>
    <col min="135" max="137" width="13.28515625" style="32" customWidth="1"/>
    <col min="138" max="138" width="11" style="32" customWidth="1"/>
    <col min="139" max="139" width="10.5703125" style="32" customWidth="1"/>
    <col min="140" max="140" width="12.5703125" style="32" customWidth="1"/>
    <col min="141" max="141" width="10.28515625" style="32" customWidth="1"/>
    <col min="142" max="142" width="12.140625" style="32" customWidth="1"/>
    <col min="143" max="145" width="13.28515625" style="32" customWidth="1"/>
    <col min="146" max="146" width="11" style="32" customWidth="1"/>
    <col min="147" max="147" width="10.5703125" style="32" customWidth="1"/>
    <col min="148" max="148" width="12.5703125" style="32" customWidth="1"/>
    <col min="149" max="149" width="10.28515625" style="32" customWidth="1"/>
    <col min="150" max="150" width="11.85546875" style="32" customWidth="1"/>
    <col min="151" max="152" width="13.28515625" style="32" customWidth="1"/>
    <col min="153" max="153" width="9.85546875" style="82" customWidth="1"/>
    <col min="154" max="154" width="10.42578125" style="82" customWidth="1"/>
    <col min="155" max="155" width="12.42578125" style="82" customWidth="1"/>
    <col min="156" max="156" width="9.7109375" style="82" customWidth="1"/>
    <col min="157" max="157" width="14.42578125" style="32" customWidth="1"/>
    <col min="158" max="158" width="13" style="32" customWidth="1"/>
    <col min="159" max="159" width="13.7109375" style="32" customWidth="1"/>
    <col min="160" max="160" width="12.7109375" style="32" customWidth="1"/>
    <col min="161" max="161" width="18.42578125" style="32" customWidth="1"/>
    <col min="162" max="162" width="13" style="80" customWidth="1"/>
    <col min="163" max="163" width="13.85546875" style="34" customWidth="1"/>
    <col min="164" max="164" width="13.7109375" style="34" customWidth="1"/>
    <col min="165" max="165" width="12.85546875" style="34" customWidth="1"/>
    <col min="166" max="166" width="12.5703125" style="34" customWidth="1"/>
    <col min="167" max="170" width="13.7109375" style="34" customWidth="1"/>
    <col min="171" max="172" width="14.5703125" style="34" customWidth="1"/>
    <col min="173" max="173" width="13.7109375" style="34" customWidth="1"/>
    <col min="174" max="174" width="12.85546875" style="34" customWidth="1"/>
    <col min="175" max="175" width="12.42578125" style="34" customWidth="1"/>
    <col min="176" max="178" width="13.7109375" style="34" customWidth="1"/>
    <col min="179" max="181" width="14.5703125" style="34" customWidth="1"/>
    <col min="182" max="182" width="11" style="32" customWidth="1"/>
    <col min="183" max="183" width="10.42578125" style="38" customWidth="1"/>
    <col min="184" max="184" width="11.28515625" style="32" customWidth="1"/>
    <col min="185" max="185" width="10.7109375" style="38" customWidth="1"/>
    <col min="186" max="186" width="11.28515625" style="32" customWidth="1"/>
    <col min="187" max="187" width="11.5703125" style="38" customWidth="1"/>
    <col min="188" max="188" width="11.42578125" style="32"/>
    <col min="189" max="189" width="9.5703125" style="38" customWidth="1"/>
    <col min="190" max="190" width="12.42578125" style="32" customWidth="1"/>
    <col min="191" max="191" width="10.5703125" style="38" customWidth="1"/>
    <col min="192" max="192" width="12.7109375" style="32" customWidth="1"/>
    <col min="193" max="193" width="11.7109375" style="38" customWidth="1"/>
    <col min="194" max="194" width="12.42578125" style="32" customWidth="1"/>
    <col min="195" max="195" width="10.5703125" style="38" customWidth="1"/>
    <col min="196" max="196" width="12.42578125" style="32" customWidth="1"/>
    <col min="197" max="197" width="10.5703125" style="38" customWidth="1"/>
    <col min="198" max="198" width="12.7109375" style="32" customWidth="1"/>
    <col min="199" max="199" width="11.7109375" style="38" customWidth="1"/>
    <col min="200" max="200" width="12.42578125" style="32" customWidth="1"/>
    <col min="201" max="201" width="10.5703125" style="38" customWidth="1"/>
    <col min="202" max="205" width="11.42578125" style="32"/>
    <col min="206" max="206" width="21.42578125" style="32" customWidth="1"/>
    <col min="207" max="214" width="13.5703125" style="32" customWidth="1"/>
    <col min="215" max="215" width="13.42578125" style="32" customWidth="1"/>
    <col min="216" max="216" width="13.5703125" style="32" customWidth="1"/>
    <col min="217" max="217" width="17" style="32" customWidth="1"/>
    <col min="218" max="218" width="13.5703125" style="32" customWidth="1"/>
    <col min="219" max="219" width="31" style="32" customWidth="1"/>
    <col min="220" max="220" width="35.140625" style="32" customWidth="1"/>
    <col min="221" max="221" width="29.85546875" style="32" customWidth="1"/>
    <col min="222" max="16384" width="11.42578125" style="32"/>
  </cols>
  <sheetData>
    <row r="1" spans="1:221" s="78" customFormat="1" ht="53.25" customHeight="1" x14ac:dyDescent="0.4">
      <c r="A1" s="37"/>
      <c r="B1" s="2" t="s">
        <v>80</v>
      </c>
      <c r="C1" s="91" t="s">
        <v>72</v>
      </c>
      <c r="D1" s="2" t="s">
        <v>73</v>
      </c>
      <c r="E1" s="93" t="s">
        <v>134</v>
      </c>
      <c r="F1" s="94" t="s">
        <v>135</v>
      </c>
      <c r="G1" s="93" t="s">
        <v>108</v>
      </c>
      <c r="H1" s="93" t="s">
        <v>136</v>
      </c>
      <c r="I1" s="93" t="s">
        <v>206</v>
      </c>
      <c r="J1" s="93" t="s">
        <v>199</v>
      </c>
      <c r="K1" s="93" t="s">
        <v>189</v>
      </c>
      <c r="L1" s="93" t="s">
        <v>190</v>
      </c>
      <c r="M1" s="94" t="s">
        <v>137</v>
      </c>
      <c r="N1" s="93" t="s">
        <v>191</v>
      </c>
      <c r="O1" s="94" t="s">
        <v>138</v>
      </c>
      <c r="P1" s="93" t="s">
        <v>192</v>
      </c>
      <c r="Q1" s="94" t="s">
        <v>139</v>
      </c>
      <c r="R1" s="93" t="s">
        <v>193</v>
      </c>
      <c r="S1" s="94" t="s">
        <v>140</v>
      </c>
      <c r="T1" s="94" t="s">
        <v>225</v>
      </c>
      <c r="U1" s="94" t="s">
        <v>226</v>
      </c>
      <c r="V1" s="93" t="s">
        <v>194</v>
      </c>
      <c r="W1" s="94" t="s">
        <v>141</v>
      </c>
      <c r="X1" s="93" t="s">
        <v>195</v>
      </c>
      <c r="Y1" s="93" t="s">
        <v>255</v>
      </c>
      <c r="Z1" s="93" t="s">
        <v>256</v>
      </c>
      <c r="AA1" s="93" t="s">
        <v>196</v>
      </c>
      <c r="AB1" s="93" t="s">
        <v>197</v>
      </c>
      <c r="AC1" s="93" t="s">
        <v>200</v>
      </c>
      <c r="AD1" s="93" t="s">
        <v>201</v>
      </c>
      <c r="AE1" s="93" t="s">
        <v>202</v>
      </c>
      <c r="AF1" s="94" t="s">
        <v>177</v>
      </c>
      <c r="AG1" s="94" t="s">
        <v>178</v>
      </c>
      <c r="AH1" s="94" t="s">
        <v>179</v>
      </c>
      <c r="AI1" s="94" t="s">
        <v>180</v>
      </c>
      <c r="AJ1" s="94" t="s">
        <v>204</v>
      </c>
      <c r="AK1" s="94" t="s">
        <v>224</v>
      </c>
      <c r="AL1" s="93" t="s">
        <v>142</v>
      </c>
      <c r="AM1" s="93" t="s">
        <v>143</v>
      </c>
      <c r="AN1" s="93" t="s">
        <v>174</v>
      </c>
      <c r="AO1" s="93" t="s">
        <v>144</v>
      </c>
      <c r="AP1" s="93" t="s">
        <v>145</v>
      </c>
      <c r="AQ1" s="93" t="s">
        <v>175</v>
      </c>
      <c r="AR1" s="93" t="s">
        <v>146</v>
      </c>
      <c r="AS1" s="93" t="s">
        <v>147</v>
      </c>
      <c r="AT1" s="93" t="s">
        <v>176</v>
      </c>
      <c r="AU1" s="93" t="s">
        <v>148</v>
      </c>
      <c r="AV1" s="93" t="s">
        <v>149</v>
      </c>
      <c r="AW1" s="93" t="s">
        <v>150</v>
      </c>
      <c r="AX1" s="93" t="s">
        <v>151</v>
      </c>
      <c r="AY1" s="93" t="s">
        <v>152</v>
      </c>
      <c r="AZ1" s="93" t="s">
        <v>153</v>
      </c>
      <c r="BA1" s="93" t="s">
        <v>154</v>
      </c>
      <c r="BB1" s="93" t="s">
        <v>155</v>
      </c>
      <c r="BC1" s="93" t="s">
        <v>156</v>
      </c>
      <c r="BD1" s="93" t="s">
        <v>157</v>
      </c>
      <c r="BE1" s="93" t="s">
        <v>158</v>
      </c>
      <c r="BF1" s="93" t="s">
        <v>159</v>
      </c>
      <c r="BG1" s="93" t="s">
        <v>160</v>
      </c>
      <c r="BH1" s="93" t="s">
        <v>161</v>
      </c>
      <c r="BI1" s="93" t="s">
        <v>162</v>
      </c>
      <c r="BJ1" s="93" t="s">
        <v>163</v>
      </c>
      <c r="BK1" s="93" t="s">
        <v>164</v>
      </c>
      <c r="BL1" s="93" t="s">
        <v>165</v>
      </c>
      <c r="BM1" s="93" t="s">
        <v>167</v>
      </c>
      <c r="BN1" s="93" t="s">
        <v>168</v>
      </c>
      <c r="BO1" s="93" t="s">
        <v>169</v>
      </c>
      <c r="BP1" s="2" t="s">
        <v>123</v>
      </c>
      <c r="BQ1" s="93" t="s">
        <v>124</v>
      </c>
      <c r="BR1" s="93" t="s">
        <v>170</v>
      </c>
      <c r="BS1" s="93" t="s">
        <v>171</v>
      </c>
      <c r="BT1" s="93" t="s">
        <v>172</v>
      </c>
      <c r="BU1" s="93" t="s">
        <v>173</v>
      </c>
      <c r="BV1" s="2" t="s">
        <v>71</v>
      </c>
      <c r="BW1" s="2" t="s">
        <v>74</v>
      </c>
      <c r="BX1" s="2" t="s">
        <v>75</v>
      </c>
      <c r="BY1" s="2" t="s">
        <v>76</v>
      </c>
      <c r="BZ1" s="2" t="s">
        <v>77</v>
      </c>
      <c r="CA1" s="2" t="s">
        <v>78</v>
      </c>
      <c r="CB1" s="2" t="s">
        <v>79</v>
      </c>
      <c r="CC1" s="2" t="s">
        <v>81</v>
      </c>
      <c r="CD1" s="2" t="s">
        <v>84</v>
      </c>
      <c r="CE1" s="2" t="s">
        <v>83</v>
      </c>
      <c r="CF1" s="2" t="s">
        <v>82</v>
      </c>
      <c r="CG1" s="2" t="s">
        <v>85</v>
      </c>
      <c r="CH1" s="2" t="s">
        <v>86</v>
      </c>
      <c r="CI1" s="29" t="s">
        <v>88</v>
      </c>
      <c r="CJ1" s="5" t="s">
        <v>87</v>
      </c>
      <c r="CK1" s="5" t="s">
        <v>89</v>
      </c>
      <c r="CL1" s="5" t="s">
        <v>90</v>
      </c>
      <c r="CM1" s="5" t="s">
        <v>91</v>
      </c>
      <c r="CN1" s="5" t="s">
        <v>92</v>
      </c>
      <c r="CO1" s="5" t="s">
        <v>93</v>
      </c>
      <c r="CP1" s="5" t="s">
        <v>94</v>
      </c>
      <c r="CQ1" s="5" t="s">
        <v>95</v>
      </c>
      <c r="CR1" s="5" t="s">
        <v>166</v>
      </c>
      <c r="CS1" s="5" t="s">
        <v>96</v>
      </c>
      <c r="CT1" s="5" t="s">
        <v>97</v>
      </c>
      <c r="CU1" s="5" t="s">
        <v>98</v>
      </c>
      <c r="CV1" s="5" t="s">
        <v>319</v>
      </c>
      <c r="CW1" s="5" t="s">
        <v>99</v>
      </c>
      <c r="CX1" s="5" t="s">
        <v>100</v>
      </c>
      <c r="CY1" s="5" t="s">
        <v>101</v>
      </c>
      <c r="CZ1" s="5" t="s">
        <v>102</v>
      </c>
      <c r="DA1" s="22" t="s">
        <v>103</v>
      </c>
      <c r="DB1" s="5" t="s">
        <v>104</v>
      </c>
      <c r="DC1" s="5" t="s">
        <v>105</v>
      </c>
      <c r="DD1" s="5" t="s">
        <v>106</v>
      </c>
      <c r="DE1" s="5" t="s">
        <v>107</v>
      </c>
      <c r="DF1" s="5" t="s">
        <v>109</v>
      </c>
      <c r="DG1" s="5" t="s">
        <v>253</v>
      </c>
      <c r="DH1" s="5" t="s">
        <v>254</v>
      </c>
      <c r="DI1" s="5" t="s">
        <v>244</v>
      </c>
      <c r="DJ1" s="77" t="s">
        <v>250</v>
      </c>
      <c r="DK1" s="29" t="s">
        <v>251</v>
      </c>
      <c r="DL1" s="29" t="s">
        <v>252</v>
      </c>
      <c r="DM1" s="17" t="s">
        <v>110</v>
      </c>
      <c r="DN1" s="81" t="s">
        <v>269</v>
      </c>
      <c r="DO1" s="81" t="s">
        <v>349</v>
      </c>
      <c r="DP1" s="81" t="s">
        <v>353</v>
      </c>
      <c r="DQ1" s="81" t="s">
        <v>344</v>
      </c>
      <c r="DR1" s="81" t="s">
        <v>234</v>
      </c>
      <c r="DS1" s="81" t="s">
        <v>235</v>
      </c>
      <c r="DT1" s="81" t="s">
        <v>207</v>
      </c>
      <c r="DU1" s="81" t="s">
        <v>209</v>
      </c>
      <c r="DV1" s="83" t="s">
        <v>111</v>
      </c>
      <c r="DW1" s="83" t="s">
        <v>350</v>
      </c>
      <c r="DX1" s="83" t="s">
        <v>354</v>
      </c>
      <c r="DY1" s="83" t="s">
        <v>346</v>
      </c>
      <c r="DZ1" s="83" t="s">
        <v>236</v>
      </c>
      <c r="EA1" s="83" t="s">
        <v>237</v>
      </c>
      <c r="EB1" s="83" t="s">
        <v>210</v>
      </c>
      <c r="EC1" s="83" t="s">
        <v>208</v>
      </c>
      <c r="ED1" s="84" t="s">
        <v>112</v>
      </c>
      <c r="EE1" s="84" t="s">
        <v>351</v>
      </c>
      <c r="EF1" s="84" t="s">
        <v>355</v>
      </c>
      <c r="EG1" s="84" t="s">
        <v>357</v>
      </c>
      <c r="EH1" s="84" t="s">
        <v>238</v>
      </c>
      <c r="EI1" s="84" t="s">
        <v>239</v>
      </c>
      <c r="EJ1" s="84" t="s">
        <v>211</v>
      </c>
      <c r="EK1" s="84" t="s">
        <v>212</v>
      </c>
      <c r="EL1" s="82" t="s">
        <v>113</v>
      </c>
      <c r="EM1" s="82" t="s">
        <v>352</v>
      </c>
      <c r="EN1" s="82" t="s">
        <v>356</v>
      </c>
      <c r="EO1" s="82" t="s">
        <v>347</v>
      </c>
      <c r="EP1" s="82" t="s">
        <v>240</v>
      </c>
      <c r="EQ1" s="82" t="s">
        <v>241</v>
      </c>
      <c r="ER1" s="82" t="s">
        <v>213</v>
      </c>
      <c r="ES1" s="82" t="s">
        <v>214</v>
      </c>
      <c r="ET1" s="85" t="s">
        <v>114</v>
      </c>
      <c r="EU1" s="85" t="s">
        <v>349</v>
      </c>
      <c r="EV1" s="85" t="s">
        <v>348</v>
      </c>
      <c r="EW1" s="85" t="s">
        <v>242</v>
      </c>
      <c r="EX1" s="85" t="s">
        <v>243</v>
      </c>
      <c r="EY1" s="85" t="s">
        <v>215</v>
      </c>
      <c r="EZ1" s="85" t="s">
        <v>216</v>
      </c>
      <c r="FA1" s="5" t="s">
        <v>115</v>
      </c>
      <c r="FB1" s="5" t="s">
        <v>118</v>
      </c>
      <c r="FC1" s="5" t="s">
        <v>116</v>
      </c>
      <c r="FD1" s="5" t="s">
        <v>117</v>
      </c>
      <c r="FE1" s="5" t="s">
        <v>119</v>
      </c>
      <c r="FF1" s="17" t="s">
        <v>392</v>
      </c>
      <c r="FG1" s="5" t="s">
        <v>120</v>
      </c>
      <c r="FH1" s="29" t="s">
        <v>121</v>
      </c>
      <c r="FI1" s="5" t="s">
        <v>217</v>
      </c>
      <c r="FJ1" s="5" t="s">
        <v>218</v>
      </c>
      <c r="FK1" s="29" t="s">
        <v>122</v>
      </c>
      <c r="FL1" s="5" t="s">
        <v>219</v>
      </c>
      <c r="FM1" s="5" t="s">
        <v>229</v>
      </c>
      <c r="FN1" s="29" t="s">
        <v>220</v>
      </c>
      <c r="FO1" s="5" t="s">
        <v>221</v>
      </c>
      <c r="FP1" s="5" t="s">
        <v>222</v>
      </c>
      <c r="FQ1" s="29" t="s">
        <v>227</v>
      </c>
      <c r="FR1" s="5" t="s">
        <v>228</v>
      </c>
      <c r="FS1" s="5" t="s">
        <v>230</v>
      </c>
      <c r="FT1" s="29" t="s">
        <v>231</v>
      </c>
      <c r="FU1" s="5" t="s">
        <v>232</v>
      </c>
      <c r="FV1" s="5" t="s">
        <v>223</v>
      </c>
      <c r="FW1" s="29" t="s">
        <v>233</v>
      </c>
      <c r="FX1" s="5" t="s">
        <v>221</v>
      </c>
      <c r="FY1" s="5" t="s">
        <v>222</v>
      </c>
      <c r="FZ1" s="95">
        <v>25</v>
      </c>
      <c r="GA1" s="38" t="s">
        <v>274</v>
      </c>
      <c r="GB1" s="95" t="s">
        <v>327</v>
      </c>
      <c r="GC1" s="38" t="s">
        <v>325</v>
      </c>
      <c r="GD1" s="95" t="s">
        <v>328</v>
      </c>
      <c r="GE1" s="38" t="s">
        <v>326</v>
      </c>
      <c r="GF1" s="95">
        <v>15</v>
      </c>
      <c r="GG1" s="38" t="s">
        <v>275</v>
      </c>
      <c r="GH1" s="95">
        <v>30</v>
      </c>
      <c r="GI1" s="38" t="s">
        <v>276</v>
      </c>
      <c r="GJ1" s="95">
        <v>50</v>
      </c>
      <c r="GK1" s="38" t="s">
        <v>277</v>
      </c>
      <c r="GL1" s="95">
        <v>20</v>
      </c>
      <c r="GM1" s="38" t="s">
        <v>278</v>
      </c>
      <c r="GN1" s="95" t="s">
        <v>398</v>
      </c>
      <c r="GO1" s="38" t="s">
        <v>399</v>
      </c>
      <c r="GP1" s="95" t="s">
        <v>400</v>
      </c>
      <c r="GQ1" s="38" t="s">
        <v>401</v>
      </c>
      <c r="GR1" s="95" t="s">
        <v>402</v>
      </c>
      <c r="GS1" s="38" t="s">
        <v>403</v>
      </c>
      <c r="GX1" s="78" t="s">
        <v>280</v>
      </c>
      <c r="GY1" s="78" t="s">
        <v>284</v>
      </c>
      <c r="GZ1" s="78" t="s">
        <v>281</v>
      </c>
      <c r="HA1" s="78" t="s">
        <v>282</v>
      </c>
      <c r="HB1" s="78" t="s">
        <v>283</v>
      </c>
      <c r="HC1" s="78" t="s">
        <v>285</v>
      </c>
      <c r="HD1" s="78" t="s">
        <v>286</v>
      </c>
      <c r="HE1" s="78" t="s">
        <v>287</v>
      </c>
      <c r="HF1" s="78" t="s">
        <v>290</v>
      </c>
      <c r="HG1" s="78" t="s">
        <v>291</v>
      </c>
      <c r="HH1" s="78" t="s">
        <v>292</v>
      </c>
      <c r="HI1" s="78" t="s">
        <v>293</v>
      </c>
      <c r="HJ1" s="78" t="s">
        <v>294</v>
      </c>
      <c r="HK1" s="78" t="s">
        <v>311</v>
      </c>
      <c r="HL1" s="78" t="s">
        <v>324</v>
      </c>
      <c r="HM1" s="78" t="s">
        <v>404</v>
      </c>
    </row>
    <row r="2" spans="1:221" s="49" customFormat="1" ht="26.25" x14ac:dyDescent="0.15">
      <c r="A2" s="47"/>
      <c r="B2" s="3" t="s">
        <v>416</v>
      </c>
      <c r="C2" s="91"/>
      <c r="D2" s="48"/>
      <c r="F2" s="2"/>
      <c r="G2" s="2"/>
      <c r="H2" s="2"/>
      <c r="I2" s="50"/>
      <c r="J2" s="51"/>
      <c r="K2" s="50"/>
      <c r="L2" s="50"/>
      <c r="M2" s="52"/>
      <c r="N2" s="50"/>
      <c r="O2" s="52"/>
      <c r="P2" s="50"/>
      <c r="Q2" s="52"/>
      <c r="R2" s="50"/>
      <c r="S2" s="53"/>
      <c r="T2" s="50"/>
      <c r="U2" s="52"/>
      <c r="V2" s="50"/>
      <c r="W2" s="52"/>
      <c r="X2" s="50"/>
      <c r="Y2" s="50"/>
      <c r="Z2" s="50"/>
      <c r="AA2" s="50"/>
      <c r="AB2" s="50"/>
      <c r="AC2" s="54"/>
      <c r="AD2" s="55"/>
      <c r="AE2" s="56"/>
      <c r="AL2" s="2"/>
      <c r="AM2" s="57"/>
      <c r="AN2" s="58"/>
      <c r="AO2" s="2"/>
      <c r="AP2" s="2"/>
      <c r="AQ2" s="59"/>
      <c r="AR2" s="2"/>
      <c r="AS2" s="60"/>
      <c r="AT2" s="61"/>
      <c r="AU2" s="57"/>
      <c r="AV2" s="57"/>
      <c r="AW2" s="57"/>
      <c r="AX2" s="57"/>
      <c r="AY2" s="57"/>
      <c r="AZ2" s="57"/>
      <c r="BA2" s="57"/>
      <c r="BB2" s="57"/>
      <c r="BC2" s="57"/>
      <c r="BD2" s="57"/>
      <c r="BE2" s="57"/>
      <c r="BF2" s="57"/>
      <c r="BG2" s="57"/>
      <c r="BH2" s="57"/>
      <c r="BI2" s="57"/>
      <c r="BJ2" s="57"/>
      <c r="BK2" s="57"/>
      <c r="BL2" s="57"/>
      <c r="BM2" s="62"/>
      <c r="BN2" s="63"/>
      <c r="BO2" s="57"/>
      <c r="BP2" s="2"/>
      <c r="BQ2" s="57"/>
      <c r="BR2" s="64"/>
      <c r="BS2" s="57"/>
      <c r="BT2" s="57"/>
      <c r="BU2" s="57"/>
      <c r="BV2" s="2"/>
      <c r="BW2" s="2"/>
      <c r="BX2" s="2"/>
      <c r="BY2" s="2"/>
      <c r="BZ2" s="2"/>
      <c r="CA2" s="2"/>
      <c r="CB2" s="2"/>
      <c r="CC2" s="62"/>
      <c r="CD2" s="89"/>
      <c r="CE2" s="89"/>
      <c r="CF2" s="89"/>
      <c r="CG2" s="62"/>
      <c r="CH2" s="62"/>
      <c r="CI2" s="65"/>
      <c r="CJ2" s="62"/>
      <c r="CK2" s="66"/>
      <c r="CL2" s="66"/>
      <c r="CM2" s="66"/>
      <c r="CN2" s="66"/>
      <c r="CO2" s="2"/>
      <c r="CP2" s="65"/>
      <c r="CQ2" s="2"/>
      <c r="CR2" s="67"/>
      <c r="CS2" s="87"/>
      <c r="CT2" s="87"/>
      <c r="CU2" s="65"/>
      <c r="CV2" s="65"/>
      <c r="CW2" s="68"/>
      <c r="CX2" s="68"/>
      <c r="CY2" s="68"/>
      <c r="CZ2" s="68"/>
      <c r="DA2" s="70"/>
      <c r="DB2" s="2"/>
      <c r="DC2" s="2"/>
      <c r="DD2" s="2"/>
      <c r="DE2" s="2"/>
      <c r="DF2" s="8"/>
      <c r="DG2" s="8"/>
      <c r="DH2" s="8"/>
      <c r="DI2" s="8"/>
      <c r="DJ2" s="69"/>
      <c r="DK2" s="70"/>
      <c r="DL2" s="51"/>
      <c r="DM2" s="65"/>
      <c r="DN2" s="51"/>
      <c r="DO2" s="51"/>
      <c r="DP2" s="51"/>
      <c r="DQ2" s="8"/>
      <c r="DR2" s="70"/>
      <c r="DS2" s="70"/>
      <c r="DT2" s="65"/>
      <c r="DU2" s="70"/>
      <c r="DV2" s="51"/>
      <c r="DW2" s="51"/>
      <c r="DX2" s="51"/>
      <c r="DY2" s="8"/>
      <c r="DZ2" s="70"/>
      <c r="EA2" s="70"/>
      <c r="EB2" s="51"/>
      <c r="EC2" s="70"/>
      <c r="ED2" s="51"/>
      <c r="EE2" s="51"/>
      <c r="EF2" s="51"/>
      <c r="EG2" s="51"/>
      <c r="EH2" s="70"/>
      <c r="EI2" s="70"/>
      <c r="EJ2" s="51"/>
      <c r="EK2" s="70"/>
      <c r="EL2" s="51"/>
      <c r="EM2" s="51"/>
      <c r="EN2" s="51"/>
      <c r="EO2" s="8"/>
      <c r="EP2" s="70"/>
      <c r="EQ2" s="70"/>
      <c r="ER2" s="51"/>
      <c r="ES2" s="70"/>
      <c r="ET2" s="51"/>
      <c r="EU2" s="51"/>
      <c r="EV2" s="8"/>
      <c r="EW2" s="82"/>
      <c r="EX2" s="82"/>
      <c r="EY2" s="82"/>
      <c r="EZ2" s="82"/>
      <c r="FA2" s="71"/>
      <c r="FB2" s="72"/>
      <c r="FC2" s="2"/>
      <c r="FD2" s="70"/>
      <c r="FE2" s="72"/>
      <c r="FF2" s="73"/>
      <c r="FG2" s="57"/>
      <c r="FH2" s="2"/>
      <c r="FI2" s="70"/>
      <c r="FJ2" s="51"/>
      <c r="FK2" s="2"/>
      <c r="FL2" s="70"/>
      <c r="FM2" s="51"/>
      <c r="FN2" s="2"/>
      <c r="FO2" s="70"/>
      <c r="FP2" s="65"/>
      <c r="FQ2" s="2"/>
      <c r="FR2" s="74"/>
      <c r="FS2" s="72"/>
      <c r="FT2" s="57"/>
      <c r="FU2" s="74"/>
      <c r="FV2" s="2"/>
      <c r="FW2" s="57"/>
      <c r="FX2" s="74"/>
      <c r="FY2" s="2"/>
      <c r="GA2" s="46"/>
      <c r="GC2" s="46"/>
      <c r="GE2" s="46"/>
      <c r="GG2" s="46"/>
      <c r="GH2" s="13"/>
      <c r="GI2" s="46"/>
      <c r="GJ2" s="13"/>
      <c r="GK2" s="46"/>
      <c r="GL2" s="13"/>
      <c r="GM2" s="46"/>
      <c r="GN2" s="13"/>
      <c r="GO2" s="46"/>
      <c r="GP2" s="13"/>
      <c r="GQ2" s="46"/>
      <c r="GR2" s="13"/>
      <c r="GS2" s="46"/>
      <c r="HD2" s="75"/>
    </row>
    <row r="3" spans="1:221" s="6" customFormat="1" ht="54" x14ac:dyDescent="0.15">
      <c r="A3" s="35">
        <v>1</v>
      </c>
      <c r="B3" s="1" t="str">
        <f>'[2]Hoja1 (2)'!B4</f>
        <v xml:space="preserve"> CONSTRUCCION DE EMPEDRADO AHOGADO EN AVENIDA PEÑITAS  ENTRE CALLE LOMAS DE SANTIAGO Y CALLE DEL AUDITORIO</v>
      </c>
      <c r="C3" s="90" t="s">
        <v>318</v>
      </c>
      <c r="D3" s="90" t="str">
        <f>'[2]Hoja1 (2)'!F4</f>
        <v>COLONIA PEÑITAS Y LOMAS DE SANTIAGO</v>
      </c>
      <c r="E3" s="6" t="s">
        <v>198</v>
      </c>
      <c r="F3" s="5" t="s">
        <v>181</v>
      </c>
      <c r="G3" s="5" t="s">
        <v>423</v>
      </c>
      <c r="H3" s="5" t="str">
        <f>G3&amp;" INV. REST."</f>
        <v>MSM/OP/001/11 INV. REST.</v>
      </c>
      <c r="I3" s="7"/>
      <c r="J3" s="8"/>
      <c r="K3" s="7"/>
      <c r="L3" s="7"/>
      <c r="M3" s="39"/>
      <c r="N3" s="7"/>
      <c r="O3" s="39"/>
      <c r="P3" s="7"/>
      <c r="Q3" s="39"/>
      <c r="R3" s="7"/>
      <c r="S3" s="39"/>
      <c r="T3" s="7"/>
      <c r="U3" s="39"/>
      <c r="V3" s="7"/>
      <c r="W3" s="39"/>
      <c r="X3" s="7">
        <v>40497</v>
      </c>
      <c r="Y3" s="7">
        <f t="shared" ref="Y3:Y9" si="0">X3+1</f>
        <v>40498</v>
      </c>
      <c r="Z3" s="7">
        <f t="shared" ref="Z3:Z9" si="1">Y3</f>
        <v>40498</v>
      </c>
      <c r="AA3" s="7">
        <f>X3+2</f>
        <v>40499</v>
      </c>
      <c r="AB3" s="7">
        <f t="shared" ref="AB3:AB9" si="2">AA3+AC3</f>
        <v>40543</v>
      </c>
      <c r="AC3" s="9">
        <v>44</v>
      </c>
      <c r="AD3" s="10" t="s">
        <v>203</v>
      </c>
      <c r="AE3" s="11">
        <v>200000</v>
      </c>
      <c r="AF3" s="6">
        <v>0</v>
      </c>
      <c r="AG3" s="6">
        <v>0</v>
      </c>
      <c r="AH3" s="6">
        <f>AF3+AG3</f>
        <v>0</v>
      </c>
      <c r="AI3" s="6" t="str">
        <f>IF(AH3&gt;0,"por lo que se otorgará un anticipo del " &amp;AH3  &amp;"%", "NO SE OTORGARA ANTICIPO")</f>
        <v>NO SE OTORGARA ANTICIPO</v>
      </c>
      <c r="AJ3" s="6" t="s">
        <v>205</v>
      </c>
      <c r="AK3" s="6" t="s">
        <v>322</v>
      </c>
      <c r="AL3" s="5" t="s">
        <v>183</v>
      </c>
      <c r="AM3" s="12" t="s">
        <v>184</v>
      </c>
      <c r="AN3" s="13">
        <v>354048.45</v>
      </c>
      <c r="AO3" s="5" t="s">
        <v>316</v>
      </c>
      <c r="AP3" s="5" t="s">
        <v>317</v>
      </c>
      <c r="AQ3" s="30">
        <v>344213.77</v>
      </c>
      <c r="AR3" s="5" t="s">
        <v>314</v>
      </c>
      <c r="AS3" s="5" t="s">
        <v>315</v>
      </c>
      <c r="AT3" s="40">
        <f>BM3</f>
        <v>327822.64021584002</v>
      </c>
      <c r="AU3" s="12"/>
      <c r="AV3" s="12"/>
      <c r="AW3" s="12"/>
      <c r="AX3" s="12"/>
      <c r="AY3" s="12"/>
      <c r="AZ3" s="12"/>
      <c r="BA3" s="12"/>
      <c r="BB3" s="12"/>
      <c r="BC3" s="12"/>
      <c r="BD3" s="12"/>
      <c r="BE3" s="12"/>
      <c r="BF3" s="12"/>
      <c r="BG3" s="12"/>
      <c r="BH3" s="12"/>
      <c r="BI3" s="12" t="str">
        <f>AR3</f>
        <v>JOSE TRINIDAD ROMAN CHAVEZ</v>
      </c>
      <c r="BJ3" s="12" t="str">
        <f>AS3</f>
        <v>ARQ. JOSE TRINIDAD ROMAN CHAVEZ</v>
      </c>
      <c r="BK3" s="12" t="s">
        <v>259</v>
      </c>
      <c r="BL3" s="12" t="str">
        <f>IF(CC3&gt;1160000,"CONTRATO POR INVITACION RESTRINGIDA A CUANDO MENOS TRES CONTRATISTAS","CONTRATO POR ADJUDICACION DIRECTA")</f>
        <v>CONTRATO POR INVITACION RESTRINGIDA A CUANDO MENOS TRES CONTRATISTAS</v>
      </c>
      <c r="BM3" s="15">
        <v>327822.64021584002</v>
      </c>
      <c r="BN3" s="43" t="s">
        <v>329</v>
      </c>
      <c r="BO3" s="12" t="s">
        <v>185</v>
      </c>
      <c r="BP3" s="5" t="s">
        <v>132</v>
      </c>
      <c r="BQ3" s="12" t="s">
        <v>133</v>
      </c>
      <c r="BR3" s="16" t="s">
        <v>186</v>
      </c>
      <c r="BS3" s="12" t="s">
        <v>187</v>
      </c>
      <c r="BT3" s="12" t="s">
        <v>188</v>
      </c>
      <c r="BU3" s="12"/>
      <c r="BV3" s="5">
        <v>2010</v>
      </c>
      <c r="BW3" s="5" t="s">
        <v>260</v>
      </c>
      <c r="BX3" s="5" t="s">
        <v>261</v>
      </c>
      <c r="BY3" s="5">
        <v>1</v>
      </c>
      <c r="BZ3" s="5" t="s">
        <v>262</v>
      </c>
      <c r="CA3" s="5" t="s">
        <v>249</v>
      </c>
      <c r="CB3" s="5" t="s">
        <v>261</v>
      </c>
      <c r="CC3" s="15">
        <f>SUM(CD3:CH3)</f>
        <v>2240540</v>
      </c>
      <c r="CD3" s="96">
        <v>0</v>
      </c>
      <c r="CE3" s="15">
        <f>'[2]Hoja1 (2)'!D4</f>
        <v>1344324</v>
      </c>
      <c r="CF3" s="15">
        <f>'[2]Hoja1 (2)'!E4</f>
        <v>896216</v>
      </c>
      <c r="CG3" s="15">
        <v>0</v>
      </c>
      <c r="CH3" s="15">
        <v>0</v>
      </c>
      <c r="CI3" s="17">
        <f>SUM(CK3:CN3)</f>
        <v>1656820.47</v>
      </c>
      <c r="CJ3" s="17" t="s">
        <v>408</v>
      </c>
      <c r="CK3" s="18">
        <f>DG3</f>
        <v>312496.46999999997</v>
      </c>
      <c r="CL3" s="18">
        <f t="shared" ref="CL3:CL9" si="3">CE3</f>
        <v>1344324</v>
      </c>
      <c r="CM3" s="18">
        <f t="shared" ref="CM3:CM9" si="4">CD3</f>
        <v>0</v>
      </c>
      <c r="CN3" s="18">
        <f t="shared" ref="CN3:CO9" si="5">CG3</f>
        <v>0</v>
      </c>
      <c r="CO3" s="18">
        <f t="shared" si="5"/>
        <v>0</v>
      </c>
      <c r="CP3" s="17">
        <v>400</v>
      </c>
      <c r="CQ3" s="5" t="s">
        <v>127</v>
      </c>
      <c r="CR3" s="19" t="str">
        <f>ROUND(CS3,0)&amp;" "&amp;CU3&amp;" "&amp;CV3</f>
        <v>621 M2 Pavimentacion de concreto hidraulico</v>
      </c>
      <c r="CS3" s="87">
        <v>621.03499999999997</v>
      </c>
      <c r="CT3" s="87">
        <v>636.0625</v>
      </c>
      <c r="CU3" s="17" t="s">
        <v>270</v>
      </c>
      <c r="CV3" s="17" t="s">
        <v>320</v>
      </c>
      <c r="CW3" s="20">
        <f t="shared" ref="CW3:CW9" si="6">AB3</f>
        <v>40543</v>
      </c>
      <c r="CX3" s="20" t="str">
        <f t="shared" ref="CX3:CX9" si="7">IF(CW3=AB3,"mismo plazo de ejecucion del contrato","")</f>
        <v>mismo plazo de ejecucion del contrato</v>
      </c>
      <c r="CY3" s="20">
        <f>CW3</f>
        <v>40543</v>
      </c>
      <c r="CZ3" s="20">
        <f>CY3</f>
        <v>40543</v>
      </c>
      <c r="DA3" s="22">
        <v>40318</v>
      </c>
      <c r="DB3" s="5" t="s">
        <v>367</v>
      </c>
      <c r="DC3" s="5" t="s">
        <v>368</v>
      </c>
      <c r="DD3" s="5" t="s">
        <v>369</v>
      </c>
      <c r="DE3" s="5" t="s">
        <v>370</v>
      </c>
      <c r="DF3" s="8">
        <f t="shared" ref="DF3:DF19" si="8">DL3+SUM(DN3,DV3,ED3,EL3,ET3)</f>
        <v>311149.5</v>
      </c>
      <c r="DG3" s="8">
        <f t="shared" ref="DG3:DG15" si="9">DL3+DN3+DV3+ED3+EL3+ET3+DH3</f>
        <v>312496.46999999997</v>
      </c>
      <c r="DH3" s="8">
        <f t="shared" ref="DH3:DH19" si="10">+DO3+DW3+EE3+EM3+EU3</f>
        <v>1346.97</v>
      </c>
      <c r="DI3" s="8">
        <f t="shared" ref="DI3:DI9" si="11">(BM3-(BM3/1.16*0.005))-DF3</f>
        <v>15260.111594220041</v>
      </c>
      <c r="DJ3" s="21"/>
      <c r="DK3" s="22"/>
      <c r="DL3" s="8">
        <v>0</v>
      </c>
      <c r="DM3" s="17">
        <v>1</v>
      </c>
      <c r="DN3" s="8">
        <v>311149.5</v>
      </c>
      <c r="DO3" s="8">
        <v>1346.97</v>
      </c>
      <c r="DP3" s="8">
        <v>0</v>
      </c>
      <c r="DQ3" s="8" t="s">
        <v>406</v>
      </c>
      <c r="DR3" s="22">
        <v>40499</v>
      </c>
      <c r="DS3" s="22">
        <v>40543</v>
      </c>
      <c r="DT3" s="17"/>
      <c r="DU3" s="22">
        <v>40462</v>
      </c>
      <c r="DV3" s="8"/>
      <c r="DW3" s="8"/>
      <c r="DX3" s="8"/>
      <c r="DY3" s="8"/>
      <c r="DZ3" s="22"/>
      <c r="EA3" s="22"/>
      <c r="EB3" s="8"/>
      <c r="EC3" s="22"/>
      <c r="ED3" s="8"/>
      <c r="EE3" s="8"/>
      <c r="EF3" s="8"/>
      <c r="EG3" s="8"/>
      <c r="EH3" s="22"/>
      <c r="EI3" s="22"/>
      <c r="EJ3" s="8"/>
      <c r="EK3" s="22"/>
      <c r="EL3" s="8"/>
      <c r="EM3" s="8"/>
      <c r="EN3" s="8"/>
      <c r="EO3" s="8"/>
      <c r="EP3" s="22"/>
      <c r="EQ3" s="22"/>
      <c r="ER3" s="8"/>
      <c r="ES3" s="22"/>
      <c r="ET3" s="8"/>
      <c r="EU3" s="8"/>
      <c r="EV3" s="8"/>
      <c r="EW3" s="82"/>
      <c r="EX3" s="82"/>
      <c r="EY3" s="82"/>
      <c r="EZ3" s="82"/>
      <c r="FA3" s="23"/>
      <c r="FB3" s="24"/>
      <c r="FC3" s="5"/>
      <c r="FD3" s="22"/>
      <c r="FE3" s="24"/>
      <c r="FF3" s="25"/>
      <c r="FG3" s="12" t="s">
        <v>337</v>
      </c>
      <c r="FH3" s="5" t="s">
        <v>130</v>
      </c>
      <c r="FI3" s="22" t="s">
        <v>130</v>
      </c>
      <c r="FJ3" s="8" t="s">
        <v>130</v>
      </c>
      <c r="FK3" s="5" t="s">
        <v>338</v>
      </c>
      <c r="FL3" s="22">
        <v>40497</v>
      </c>
      <c r="FM3" s="8">
        <f t="shared" ref="FM3:FM9" si="12">$BM3*0.1</f>
        <v>32782.264021584</v>
      </c>
      <c r="FN3" s="5"/>
      <c r="FO3" s="22"/>
      <c r="FP3" s="17"/>
      <c r="FQ3" s="5"/>
      <c r="FR3" s="26"/>
      <c r="FS3" s="24">
        <f t="shared" ref="FS3:FS9" si="13">FB3*0.3</f>
        <v>0</v>
      </c>
      <c r="FT3" s="12" t="s">
        <v>131</v>
      </c>
      <c r="FU3" s="26"/>
      <c r="FV3" s="5">
        <f t="shared" ref="FV3:FV9" si="14">FB3*0.1</f>
        <v>0</v>
      </c>
      <c r="FW3" s="12" t="s">
        <v>131</v>
      </c>
      <c r="FX3" s="26"/>
      <c r="FY3" s="5">
        <f t="shared" ref="FY3:FY9" si="15">FB3*0.1</f>
        <v>0</v>
      </c>
      <c r="GA3" s="38"/>
      <c r="GC3" s="38"/>
      <c r="GE3" s="38"/>
      <c r="GG3" s="38"/>
      <c r="GH3" s="13">
        <f t="shared" ref="GH3:GH20" si="16">(CE3)*0.3</f>
        <v>403297.2</v>
      </c>
      <c r="GI3" s="38"/>
      <c r="GJ3" s="13">
        <f t="shared" ref="GJ3:GJ20" si="17">(CE3)*0.5</f>
        <v>672162</v>
      </c>
      <c r="GK3" s="38"/>
      <c r="GL3" s="13">
        <f t="shared" ref="GL3:GL20" si="18">(CE3)*0.2</f>
        <v>268864.8</v>
      </c>
      <c r="GM3" s="38"/>
      <c r="GN3" s="13">
        <f t="shared" ref="GN3:GN20" si="19">(CD3)*0.3</f>
        <v>0</v>
      </c>
      <c r="GO3" s="38"/>
      <c r="GP3" s="13">
        <f t="shared" ref="GP3:GP20" si="20">(CD3)*0.5</f>
        <v>0</v>
      </c>
      <c r="GQ3" s="38"/>
      <c r="GR3" s="13">
        <f t="shared" ref="GR3:GR20" si="21">(CD3)*0.2</f>
        <v>0</v>
      </c>
      <c r="GS3" s="38"/>
      <c r="HD3" s="41"/>
    </row>
    <row r="4" spans="1:221" s="6" customFormat="1" ht="36" x14ac:dyDescent="0.15">
      <c r="A4" s="35">
        <v>2</v>
      </c>
      <c r="B4" s="1" t="str">
        <f>'[2]Hoja1 (2)'!B5</f>
        <v>PAVIMENTACION DE CONCRETO HIDRAULICO  DE LA CALLE JOSE MARIA GUDIÑO ENTRE CANADA Y AEREOPUERTO</v>
      </c>
      <c r="C4" s="90" t="s">
        <v>318</v>
      </c>
      <c r="D4" s="90" t="str">
        <f>'[2]Hoja1 (2)'!F5</f>
        <v>COLONIA LA POPULAR</v>
      </c>
      <c r="E4" s="6" t="s">
        <v>198</v>
      </c>
      <c r="F4" s="5" t="s">
        <v>181</v>
      </c>
      <c r="G4" s="5" t="s">
        <v>424</v>
      </c>
      <c r="H4" s="5" t="str">
        <f t="shared" ref="H4:H9" si="22">G4&amp;" INV. REST."</f>
        <v>MSM/OP/002/11 INV. REST.</v>
      </c>
      <c r="I4" s="7"/>
      <c r="J4" s="8"/>
      <c r="K4" s="7"/>
      <c r="L4" s="7"/>
      <c r="M4" s="39"/>
      <c r="N4" s="7"/>
      <c r="O4" s="39"/>
      <c r="P4" s="7"/>
      <c r="Q4" s="39"/>
      <c r="R4" s="7"/>
      <c r="S4" s="39"/>
      <c r="T4" s="7"/>
      <c r="U4" s="39"/>
      <c r="V4" s="7"/>
      <c r="W4" s="39"/>
      <c r="X4" s="7">
        <v>40497</v>
      </c>
      <c r="Y4" s="7">
        <f t="shared" si="0"/>
        <v>40498</v>
      </c>
      <c r="Z4" s="7">
        <f t="shared" si="1"/>
        <v>40498</v>
      </c>
      <c r="AA4" s="7">
        <f t="shared" ref="AA4:AA9" si="23">X4+2</f>
        <v>40499</v>
      </c>
      <c r="AB4" s="7">
        <f t="shared" si="2"/>
        <v>40543</v>
      </c>
      <c r="AC4" s="9">
        <v>44</v>
      </c>
      <c r="AD4" s="10" t="s">
        <v>203</v>
      </c>
      <c r="AE4" s="11">
        <v>200000</v>
      </c>
      <c r="AF4" s="6">
        <v>0</v>
      </c>
      <c r="AG4" s="6">
        <v>0</v>
      </c>
      <c r="AH4" s="6">
        <f t="shared" ref="AH4:AH9" si="24">AF4+AG4</f>
        <v>0</v>
      </c>
      <c r="AI4" s="6" t="str">
        <f t="shared" ref="AI4:AI9" si="25">IF(AH4&gt;0,"por lo que se otorgará un anticipo del " &amp;AH4  &amp;"%", "NO SE OTORGARA ANTICIPO")</f>
        <v>NO SE OTORGARA ANTICIPO</v>
      </c>
      <c r="AJ4" s="6" t="s">
        <v>205</v>
      </c>
      <c r="AK4" s="6" t="s">
        <v>322</v>
      </c>
      <c r="AL4" s="5" t="s">
        <v>183</v>
      </c>
      <c r="AM4" s="5" t="s">
        <v>184</v>
      </c>
      <c r="AN4" s="13">
        <v>348223.31</v>
      </c>
      <c r="AO4" s="5" t="s">
        <v>316</v>
      </c>
      <c r="AP4" s="5" t="s">
        <v>317</v>
      </c>
      <c r="AQ4" s="30">
        <v>338550.44</v>
      </c>
      <c r="AR4" s="5" t="s">
        <v>314</v>
      </c>
      <c r="AS4" s="5" t="s">
        <v>315</v>
      </c>
      <c r="AT4" s="40">
        <f>BM4</f>
        <v>322428.98806272005</v>
      </c>
      <c r="AU4" s="12"/>
      <c r="AV4" s="12"/>
      <c r="AW4" s="12"/>
      <c r="AX4" s="12"/>
      <c r="AY4" s="12"/>
      <c r="AZ4" s="12"/>
      <c r="BA4" s="12"/>
      <c r="BB4" s="12"/>
      <c r="BC4" s="12"/>
      <c r="BD4" s="12"/>
      <c r="BE4" s="12"/>
      <c r="BF4" s="12"/>
      <c r="BG4" s="12"/>
      <c r="BH4" s="12"/>
      <c r="BI4" s="12" t="str">
        <f t="shared" ref="BI4:BJ9" si="26">AR4</f>
        <v>JOSE TRINIDAD ROMAN CHAVEZ</v>
      </c>
      <c r="BJ4" s="12" t="str">
        <f t="shared" si="26"/>
        <v>ARQ. JOSE TRINIDAD ROMAN CHAVEZ</v>
      </c>
      <c r="BK4" s="12" t="s">
        <v>259</v>
      </c>
      <c r="BL4" s="12" t="str">
        <f t="shared" ref="BL4:BL14" si="27">IF(CC4&gt;1160000,"CONTRATO POR INVITACION RESTRINGIDA A CUANDO MENOS TRES CONTRATISTAS","CONTRATO POR ADJUDICACION DIRECTA")</f>
        <v>CONTRATO POR ADJUDICACION DIRECTA</v>
      </c>
      <c r="BM4" s="15">
        <v>322428.98806272005</v>
      </c>
      <c r="BN4" s="43" t="s">
        <v>330</v>
      </c>
      <c r="BO4" s="12" t="s">
        <v>185</v>
      </c>
      <c r="BP4" s="5" t="s">
        <v>132</v>
      </c>
      <c r="BQ4" s="12" t="s">
        <v>133</v>
      </c>
      <c r="BR4" s="16" t="s">
        <v>186</v>
      </c>
      <c r="BS4" s="12" t="s">
        <v>187</v>
      </c>
      <c r="BT4" s="12" t="s">
        <v>188</v>
      </c>
      <c r="BU4" s="12"/>
      <c r="BV4" s="5">
        <v>2010</v>
      </c>
      <c r="BW4" s="5" t="s">
        <v>260</v>
      </c>
      <c r="BX4" s="5" t="s">
        <v>261</v>
      </c>
      <c r="BY4" s="5">
        <v>1</v>
      </c>
      <c r="BZ4" s="5" t="s">
        <v>262</v>
      </c>
      <c r="CA4" s="5" t="s">
        <v>249</v>
      </c>
      <c r="CB4" s="5" t="s">
        <v>261</v>
      </c>
      <c r="CC4" s="15">
        <f t="shared" ref="CC4:CC19" si="28">SUM(CD4:CH4)</f>
        <v>756567</v>
      </c>
      <c r="CD4" s="96">
        <v>0</v>
      </c>
      <c r="CE4" s="15">
        <f>'[2]Hoja1 (2)'!D5</f>
        <v>453940.2</v>
      </c>
      <c r="CF4" s="15">
        <f>'[2]Hoja1 (2)'!E5</f>
        <v>302626.8</v>
      </c>
      <c r="CG4" s="15">
        <v>0</v>
      </c>
      <c r="CH4" s="15">
        <v>0</v>
      </c>
      <c r="CI4" s="17">
        <f t="shared" ref="CI4:CI9" si="29">SUM(CK4:CN4)</f>
        <v>774971.65</v>
      </c>
      <c r="CJ4" s="17" t="s">
        <v>409</v>
      </c>
      <c r="CK4" s="18">
        <f>DG4</f>
        <v>321031.45</v>
      </c>
      <c r="CL4" s="18">
        <f t="shared" si="3"/>
        <v>453940.2</v>
      </c>
      <c r="CM4" s="18">
        <f t="shared" si="4"/>
        <v>0</v>
      </c>
      <c r="CN4" s="18">
        <f t="shared" si="5"/>
        <v>0</v>
      </c>
      <c r="CO4" s="18">
        <f t="shared" si="5"/>
        <v>0</v>
      </c>
      <c r="CP4" s="17">
        <v>400</v>
      </c>
      <c r="CQ4" s="5" t="s">
        <v>127</v>
      </c>
      <c r="CR4" s="19" t="str">
        <f t="shared" ref="CR4:CR9" si="30">ROUND(CS4,0)&amp;" "&amp;CU4&amp;" "&amp;CV4</f>
        <v>599 M2 Pavimentacion de concreto hidraulico</v>
      </c>
      <c r="CS4" s="87">
        <v>598.67999999999995</v>
      </c>
      <c r="CT4" s="87">
        <v>645.65</v>
      </c>
      <c r="CU4" s="17" t="s">
        <v>270</v>
      </c>
      <c r="CV4" s="17" t="s">
        <v>320</v>
      </c>
      <c r="CW4" s="20">
        <f t="shared" si="6"/>
        <v>40543</v>
      </c>
      <c r="CX4" s="20" t="str">
        <f t="shared" si="7"/>
        <v>mismo plazo de ejecucion del contrato</v>
      </c>
      <c r="CY4" s="20">
        <f t="shared" ref="CY4:CY9" si="31">CW4</f>
        <v>40543</v>
      </c>
      <c r="CZ4" s="20">
        <f t="shared" ref="CZ4:CZ9" si="32">CY4</f>
        <v>40543</v>
      </c>
      <c r="DA4" s="22">
        <v>40257</v>
      </c>
      <c r="DB4" s="5" t="s">
        <v>371</v>
      </c>
      <c r="DC4" s="5" t="s">
        <v>372</v>
      </c>
      <c r="DD4" s="5" t="s">
        <v>373</v>
      </c>
      <c r="DE4" s="5" t="s">
        <v>374</v>
      </c>
      <c r="DF4" s="8">
        <f t="shared" si="8"/>
        <v>319647.69</v>
      </c>
      <c r="DG4" s="8">
        <f t="shared" si="9"/>
        <v>321031.45</v>
      </c>
      <c r="DH4" s="8">
        <f t="shared" si="10"/>
        <v>1383.76</v>
      </c>
      <c r="DI4" s="8">
        <f t="shared" si="11"/>
        <v>1391.5179417600739</v>
      </c>
      <c r="DJ4" s="21"/>
      <c r="DK4" s="22"/>
      <c r="DL4" s="8">
        <v>0</v>
      </c>
      <c r="DM4" s="17">
        <v>1</v>
      </c>
      <c r="DN4" s="8">
        <v>319647.69</v>
      </c>
      <c r="DO4" s="8">
        <v>1383.76</v>
      </c>
      <c r="DP4" s="8">
        <v>0</v>
      </c>
      <c r="DQ4" s="8" t="s">
        <v>406</v>
      </c>
      <c r="DR4" s="22">
        <v>40499</v>
      </c>
      <c r="DS4" s="22">
        <v>40543</v>
      </c>
      <c r="DT4" s="17"/>
      <c r="DU4" s="22">
        <v>40462</v>
      </c>
      <c r="DV4" s="8"/>
      <c r="DW4" s="8"/>
      <c r="DX4" s="8"/>
      <c r="DY4" s="8"/>
      <c r="DZ4" s="22"/>
      <c r="EA4" s="22"/>
      <c r="EB4" s="8"/>
      <c r="EC4" s="22"/>
      <c r="ED4" s="8"/>
      <c r="EE4" s="8"/>
      <c r="EF4" s="8"/>
      <c r="EG4" s="8"/>
      <c r="EH4" s="22"/>
      <c r="EI4" s="22"/>
      <c r="EJ4" s="8"/>
      <c r="EK4" s="22"/>
      <c r="EL4" s="8"/>
      <c r="EM4" s="8"/>
      <c r="EN4" s="8"/>
      <c r="EO4" s="8"/>
      <c r="EP4" s="22"/>
      <c r="EQ4" s="22"/>
      <c r="ER4" s="8"/>
      <c r="ES4" s="22"/>
      <c r="ET4" s="8"/>
      <c r="EU4" s="8"/>
      <c r="EV4" s="8"/>
      <c r="EW4" s="82"/>
      <c r="EX4" s="82"/>
      <c r="EY4" s="82"/>
      <c r="EZ4" s="82"/>
      <c r="FA4" s="23"/>
      <c r="FB4" s="24"/>
      <c r="FC4" s="5"/>
      <c r="FD4" s="22"/>
      <c r="FE4" s="24"/>
      <c r="FF4" s="25"/>
      <c r="FG4" s="12" t="s">
        <v>337</v>
      </c>
      <c r="FH4" s="5" t="s">
        <v>130</v>
      </c>
      <c r="FI4" s="22" t="s">
        <v>130</v>
      </c>
      <c r="FJ4" s="8" t="s">
        <v>130</v>
      </c>
      <c r="FK4" s="5" t="s">
        <v>339</v>
      </c>
      <c r="FL4" s="22">
        <v>40497</v>
      </c>
      <c r="FM4" s="8">
        <f t="shared" si="12"/>
        <v>32242.898806272005</v>
      </c>
      <c r="FN4" s="5"/>
      <c r="FO4" s="22"/>
      <c r="FP4" s="17"/>
      <c r="FQ4" s="5"/>
      <c r="FR4" s="26"/>
      <c r="FS4" s="24">
        <f t="shared" si="13"/>
        <v>0</v>
      </c>
      <c r="FT4" s="12" t="s">
        <v>131</v>
      </c>
      <c r="FU4" s="26"/>
      <c r="FV4" s="5">
        <f t="shared" si="14"/>
        <v>0</v>
      </c>
      <c r="FW4" s="12" t="s">
        <v>131</v>
      </c>
      <c r="FX4" s="26"/>
      <c r="FY4" s="5">
        <f t="shared" si="15"/>
        <v>0</v>
      </c>
      <c r="GA4" s="38"/>
      <c r="GC4" s="38"/>
      <c r="GE4" s="38"/>
      <c r="GG4" s="38"/>
      <c r="GH4" s="13">
        <f t="shared" si="16"/>
        <v>136182.06</v>
      </c>
      <c r="GI4" s="38"/>
      <c r="GJ4" s="13">
        <f t="shared" si="17"/>
        <v>226970.1</v>
      </c>
      <c r="GK4" s="38"/>
      <c r="GL4" s="13">
        <f t="shared" si="18"/>
        <v>90788.040000000008</v>
      </c>
      <c r="GM4" s="38"/>
      <c r="GN4" s="13">
        <f t="shared" si="19"/>
        <v>0</v>
      </c>
      <c r="GO4" s="38"/>
      <c r="GP4" s="13">
        <f t="shared" si="20"/>
        <v>0</v>
      </c>
      <c r="GQ4" s="38"/>
      <c r="GR4" s="13">
        <f t="shared" si="21"/>
        <v>0</v>
      </c>
      <c r="GS4" s="38"/>
      <c r="HD4" s="41"/>
    </row>
    <row r="5" spans="1:221" s="6" customFormat="1" ht="54" x14ac:dyDescent="0.15">
      <c r="A5" s="35">
        <v>3</v>
      </c>
      <c r="B5" s="1" t="str">
        <f>'[2]Hoja1 (2)'!B6</f>
        <v>PAVIMENTACION DE CONCRETO HIDRAULICO DE LA CALLE MIGUEL BLANCO ENTRE DANIEL COMBONI Y CRISTRO REY</v>
      </c>
      <c r="C5" s="90" t="s">
        <v>318</v>
      </c>
      <c r="D5" s="90" t="str">
        <f>'[2]Hoja1 (2)'!F6</f>
        <v>COLONIA CRISTO REY</v>
      </c>
      <c r="E5" s="6" t="s">
        <v>198</v>
      </c>
      <c r="F5" s="5" t="s">
        <v>181</v>
      </c>
      <c r="G5" s="5" t="s">
        <v>425</v>
      </c>
      <c r="H5" s="5" t="str">
        <f t="shared" si="22"/>
        <v>MSM/OP/004/11 INV. REST.</v>
      </c>
      <c r="I5" s="7"/>
      <c r="J5" s="8"/>
      <c r="K5" s="7"/>
      <c r="L5" s="7"/>
      <c r="M5" s="39"/>
      <c r="N5" s="7"/>
      <c r="O5" s="39"/>
      <c r="P5" s="7"/>
      <c r="Q5" s="39"/>
      <c r="R5" s="7"/>
      <c r="S5" s="39"/>
      <c r="T5" s="7"/>
      <c r="U5" s="39"/>
      <c r="V5" s="7"/>
      <c r="W5" s="39"/>
      <c r="X5" s="7">
        <v>40497</v>
      </c>
      <c r="Y5" s="7">
        <f t="shared" si="0"/>
        <v>40498</v>
      </c>
      <c r="Z5" s="7">
        <f t="shared" si="1"/>
        <v>40498</v>
      </c>
      <c r="AA5" s="7">
        <f t="shared" si="23"/>
        <v>40499</v>
      </c>
      <c r="AB5" s="7">
        <f t="shared" si="2"/>
        <v>40543</v>
      </c>
      <c r="AC5" s="9">
        <v>44</v>
      </c>
      <c r="AD5" s="10" t="s">
        <v>203</v>
      </c>
      <c r="AE5" s="11">
        <v>200000</v>
      </c>
      <c r="AF5" s="6">
        <v>0</v>
      </c>
      <c r="AG5" s="6">
        <v>0</v>
      </c>
      <c r="AH5" s="6">
        <f t="shared" si="24"/>
        <v>0</v>
      </c>
      <c r="AI5" s="6" t="str">
        <f t="shared" si="25"/>
        <v>NO SE OTORGARA ANTICIPO</v>
      </c>
      <c r="AJ5" s="6" t="s">
        <v>205</v>
      </c>
      <c r="AK5" s="6" t="s">
        <v>322</v>
      </c>
      <c r="AL5" s="5" t="s">
        <v>183</v>
      </c>
      <c r="AM5" s="12" t="s">
        <v>184</v>
      </c>
      <c r="AN5" s="13">
        <v>622303.01</v>
      </c>
      <c r="AO5" s="5" t="s">
        <v>316</v>
      </c>
      <c r="AP5" s="5" t="s">
        <v>317</v>
      </c>
      <c r="AQ5" s="30">
        <v>605016.81999999995</v>
      </c>
      <c r="AR5" s="5" t="s">
        <v>314</v>
      </c>
      <c r="AS5" s="5" t="s">
        <v>315</v>
      </c>
      <c r="AT5" s="40">
        <f>BM5</f>
        <v>576206.49404582405</v>
      </c>
      <c r="AU5" s="12"/>
      <c r="AV5" s="12"/>
      <c r="AW5" s="12"/>
      <c r="AX5" s="12"/>
      <c r="AY5" s="12"/>
      <c r="AZ5" s="12"/>
      <c r="BA5" s="12"/>
      <c r="BB5" s="12"/>
      <c r="BC5" s="12"/>
      <c r="BD5" s="12"/>
      <c r="BE5" s="12"/>
      <c r="BF5" s="12"/>
      <c r="BG5" s="12"/>
      <c r="BH5" s="12"/>
      <c r="BI5" s="12" t="str">
        <f t="shared" si="26"/>
        <v>JOSE TRINIDAD ROMAN CHAVEZ</v>
      </c>
      <c r="BJ5" s="12" t="str">
        <f t="shared" si="26"/>
        <v>ARQ. JOSE TRINIDAD ROMAN CHAVEZ</v>
      </c>
      <c r="BK5" s="12" t="s">
        <v>259</v>
      </c>
      <c r="BL5" s="12" t="str">
        <f t="shared" si="27"/>
        <v>CONTRATO POR INVITACION RESTRINGIDA A CUANDO MENOS TRES CONTRATISTAS</v>
      </c>
      <c r="BM5" s="15">
        <v>576206.49404582405</v>
      </c>
      <c r="BN5" s="43" t="s">
        <v>331</v>
      </c>
      <c r="BO5" s="12" t="s">
        <v>185</v>
      </c>
      <c r="BP5" s="5" t="s">
        <v>132</v>
      </c>
      <c r="BQ5" s="12" t="s">
        <v>133</v>
      </c>
      <c r="BR5" s="16" t="s">
        <v>186</v>
      </c>
      <c r="BS5" s="12" t="s">
        <v>187</v>
      </c>
      <c r="BT5" s="12" t="s">
        <v>188</v>
      </c>
      <c r="BU5" s="12"/>
      <c r="BV5" s="5">
        <v>2010</v>
      </c>
      <c r="BW5" s="5" t="s">
        <v>260</v>
      </c>
      <c r="BX5" s="5" t="s">
        <v>261</v>
      </c>
      <c r="BY5" s="5">
        <v>1</v>
      </c>
      <c r="BZ5" s="5" t="s">
        <v>262</v>
      </c>
      <c r="CA5" s="5" t="s">
        <v>249</v>
      </c>
      <c r="CB5" s="5" t="s">
        <v>261</v>
      </c>
      <c r="CC5" s="15">
        <f t="shared" si="28"/>
        <v>2458120</v>
      </c>
      <c r="CD5" s="96">
        <v>0</v>
      </c>
      <c r="CE5" s="15">
        <f>'[2]Hoja1 (2)'!D6</f>
        <v>1474872</v>
      </c>
      <c r="CF5" s="15">
        <f>'[2]Hoja1 (2)'!E6</f>
        <v>983248</v>
      </c>
      <c r="CG5" s="15">
        <v>0</v>
      </c>
      <c r="CH5" s="15">
        <v>0</v>
      </c>
      <c r="CI5" s="17">
        <f t="shared" si="29"/>
        <v>1888852.88</v>
      </c>
      <c r="CJ5" s="17" t="s">
        <v>410</v>
      </c>
      <c r="CK5" s="18">
        <f>DG5</f>
        <v>413980.88</v>
      </c>
      <c r="CL5" s="18">
        <f t="shared" si="3"/>
        <v>1474872</v>
      </c>
      <c r="CM5" s="18">
        <f t="shared" si="4"/>
        <v>0</v>
      </c>
      <c r="CN5" s="18">
        <f t="shared" si="5"/>
        <v>0</v>
      </c>
      <c r="CO5" s="18">
        <f t="shared" si="5"/>
        <v>0</v>
      </c>
      <c r="CP5" s="17">
        <v>400</v>
      </c>
      <c r="CQ5" s="5" t="s">
        <v>127</v>
      </c>
      <c r="CR5" s="19" t="str">
        <f t="shared" si="30"/>
        <v>1101 M2 Pavimentacion de concreto hidraulico</v>
      </c>
      <c r="CS5" s="87">
        <v>1101.4559999999999</v>
      </c>
      <c r="CT5" s="87">
        <v>815.22900000000004</v>
      </c>
      <c r="CU5" s="17" t="s">
        <v>270</v>
      </c>
      <c r="CV5" s="17" t="s">
        <v>320</v>
      </c>
      <c r="CW5" s="20">
        <f t="shared" si="6"/>
        <v>40543</v>
      </c>
      <c r="CX5" s="20" t="str">
        <f t="shared" si="7"/>
        <v>mismo plazo de ejecucion del contrato</v>
      </c>
      <c r="CY5" s="20">
        <f t="shared" si="31"/>
        <v>40543</v>
      </c>
      <c r="CZ5" s="20">
        <f t="shared" si="32"/>
        <v>40543</v>
      </c>
      <c r="DA5" s="22">
        <v>40321</v>
      </c>
      <c r="DB5" s="5" t="s">
        <v>375</v>
      </c>
      <c r="DC5" s="5" t="s">
        <v>376</v>
      </c>
      <c r="DD5" s="5" t="s">
        <v>377</v>
      </c>
      <c r="DE5" s="5" t="s">
        <v>378</v>
      </c>
      <c r="DF5" s="8">
        <f t="shared" si="8"/>
        <v>412196.48</v>
      </c>
      <c r="DG5" s="8">
        <f t="shared" si="9"/>
        <v>413980.88</v>
      </c>
      <c r="DH5" s="8">
        <f t="shared" si="10"/>
        <v>1784.4</v>
      </c>
      <c r="DI5" s="8">
        <f t="shared" si="11"/>
        <v>161526.36536459206</v>
      </c>
      <c r="DJ5" s="21"/>
      <c r="DK5" s="22"/>
      <c r="DL5" s="8">
        <v>0</v>
      </c>
      <c r="DM5" s="17">
        <v>1</v>
      </c>
      <c r="DN5" s="8">
        <v>412196.48</v>
      </c>
      <c r="DO5" s="8">
        <v>1784.4</v>
      </c>
      <c r="DP5" s="8">
        <v>0</v>
      </c>
      <c r="DQ5" s="8" t="s">
        <v>406</v>
      </c>
      <c r="DR5" s="22">
        <v>40499</v>
      </c>
      <c r="DS5" s="22">
        <v>40535</v>
      </c>
      <c r="DT5" s="17"/>
      <c r="DU5" s="22">
        <v>40462</v>
      </c>
      <c r="DV5" s="8"/>
      <c r="DW5" s="8"/>
      <c r="DX5" s="8"/>
      <c r="DY5" s="8"/>
      <c r="DZ5" s="22"/>
      <c r="EA5" s="22"/>
      <c r="EB5" s="8"/>
      <c r="EC5" s="22"/>
      <c r="ED5" s="8"/>
      <c r="EE5" s="8"/>
      <c r="EF5" s="8"/>
      <c r="EG5" s="8"/>
      <c r="EH5" s="22"/>
      <c r="EI5" s="22"/>
      <c r="EJ5" s="8"/>
      <c r="EK5" s="22"/>
      <c r="EL5" s="8"/>
      <c r="EM5" s="8"/>
      <c r="EN5" s="8"/>
      <c r="EO5" s="8"/>
      <c r="EP5" s="22"/>
      <c r="EQ5" s="22"/>
      <c r="ER5" s="8"/>
      <c r="ES5" s="22"/>
      <c r="ET5" s="8"/>
      <c r="EU5" s="8"/>
      <c r="EV5" s="8"/>
      <c r="EW5" s="82"/>
      <c r="EX5" s="82"/>
      <c r="EY5" s="82"/>
      <c r="EZ5" s="82"/>
      <c r="FA5" s="23"/>
      <c r="FB5" s="24"/>
      <c r="FC5" s="5"/>
      <c r="FD5" s="22"/>
      <c r="FE5" s="24"/>
      <c r="FF5" s="25"/>
      <c r="FG5" s="12" t="s">
        <v>337</v>
      </c>
      <c r="FH5" s="5" t="s">
        <v>130</v>
      </c>
      <c r="FI5" s="22" t="s">
        <v>130</v>
      </c>
      <c r="FJ5" s="8" t="s">
        <v>130</v>
      </c>
      <c r="FK5" s="5" t="s">
        <v>340</v>
      </c>
      <c r="FL5" s="22">
        <v>40497</v>
      </c>
      <c r="FM5" s="8">
        <f>$BM5*0.1</f>
        <v>57620.649404582407</v>
      </c>
      <c r="FN5" s="5"/>
      <c r="FO5" s="22"/>
      <c r="FP5" s="17"/>
      <c r="FQ5" s="5"/>
      <c r="FR5" s="26"/>
      <c r="FS5" s="24">
        <f t="shared" si="13"/>
        <v>0</v>
      </c>
      <c r="FT5" s="12" t="s">
        <v>131</v>
      </c>
      <c r="FU5" s="26"/>
      <c r="FV5" s="5">
        <f t="shared" si="14"/>
        <v>0</v>
      </c>
      <c r="FW5" s="12" t="s">
        <v>131</v>
      </c>
      <c r="FX5" s="26"/>
      <c r="FY5" s="5">
        <f t="shared" si="15"/>
        <v>0</v>
      </c>
      <c r="GA5" s="38"/>
      <c r="GC5" s="38"/>
      <c r="GE5" s="38"/>
      <c r="GG5" s="38"/>
      <c r="GH5" s="13">
        <f t="shared" si="16"/>
        <v>442461.6</v>
      </c>
      <c r="GI5" s="38"/>
      <c r="GJ5" s="13">
        <f t="shared" si="17"/>
        <v>737436</v>
      </c>
      <c r="GK5" s="38"/>
      <c r="GL5" s="13">
        <f t="shared" si="18"/>
        <v>294974.40000000002</v>
      </c>
      <c r="GM5" s="38"/>
      <c r="GN5" s="13">
        <f t="shared" si="19"/>
        <v>0</v>
      </c>
      <c r="GO5" s="38"/>
      <c r="GP5" s="13">
        <f t="shared" si="20"/>
        <v>0</v>
      </c>
      <c r="GQ5" s="38"/>
      <c r="GR5" s="13">
        <f t="shared" si="21"/>
        <v>0</v>
      </c>
      <c r="GS5" s="38"/>
      <c r="HD5" s="41"/>
    </row>
    <row r="6" spans="1:221" s="6" customFormat="1" ht="36" x14ac:dyDescent="0.15">
      <c r="A6" s="35">
        <v>4</v>
      </c>
      <c r="B6" s="1" t="str">
        <f>'[2]Hoja1 (2)'!B7</f>
        <v>PAVIMENTACION DE CONCRETO HIDRAULICO DE LA CALLE MIGUEL AMEZCUA LEÑERO ENTRE ALEJANDRO AMEZCUA Y J TRINIDAD MONTES</v>
      </c>
      <c r="C6" s="90" t="s">
        <v>318</v>
      </c>
      <c r="D6" s="90" t="str">
        <f>'[2]Hoja1 (2)'!F7</f>
        <v>NORIA DE MONTES</v>
      </c>
      <c r="E6" s="6" t="s">
        <v>198</v>
      </c>
      <c r="F6" s="5" t="s">
        <v>181</v>
      </c>
      <c r="G6" s="5" t="s">
        <v>426</v>
      </c>
      <c r="H6" s="5" t="str">
        <f t="shared" si="22"/>
        <v>MSM/OP/005/11 INV. REST.</v>
      </c>
      <c r="I6" s="7"/>
      <c r="J6" s="8"/>
      <c r="K6" s="7"/>
      <c r="L6" s="7"/>
      <c r="M6" s="39"/>
      <c r="N6" s="7"/>
      <c r="O6" s="39"/>
      <c r="P6" s="7"/>
      <c r="Q6" s="39"/>
      <c r="R6" s="7"/>
      <c r="S6" s="39"/>
      <c r="T6" s="7"/>
      <c r="U6" s="39"/>
      <c r="V6" s="7"/>
      <c r="W6" s="39"/>
      <c r="X6" s="7">
        <v>40497</v>
      </c>
      <c r="Y6" s="7">
        <f t="shared" si="0"/>
        <v>40498</v>
      </c>
      <c r="Z6" s="7">
        <f t="shared" si="1"/>
        <v>40498</v>
      </c>
      <c r="AA6" s="7">
        <f t="shared" si="23"/>
        <v>40499</v>
      </c>
      <c r="AB6" s="7">
        <f t="shared" si="2"/>
        <v>40543</v>
      </c>
      <c r="AC6" s="9">
        <v>44</v>
      </c>
      <c r="AD6" s="10" t="s">
        <v>203</v>
      </c>
      <c r="AE6" s="11">
        <v>200000</v>
      </c>
      <c r="AF6" s="6">
        <v>0</v>
      </c>
      <c r="AG6" s="6">
        <v>0</v>
      </c>
      <c r="AH6" s="6">
        <f t="shared" si="24"/>
        <v>0</v>
      </c>
      <c r="AI6" s="6" t="str">
        <f t="shared" si="25"/>
        <v>NO SE OTORGARA ANTICIPO</v>
      </c>
      <c r="AJ6" s="6" t="s">
        <v>205</v>
      </c>
      <c r="AK6" s="6" t="s">
        <v>322</v>
      </c>
      <c r="AL6" s="5" t="s">
        <v>183</v>
      </c>
      <c r="AM6" s="12" t="s">
        <v>184</v>
      </c>
      <c r="AN6" s="13">
        <v>371456.05</v>
      </c>
      <c r="AO6" s="5" t="s">
        <v>316</v>
      </c>
      <c r="AP6" s="5" t="s">
        <v>317</v>
      </c>
      <c r="AQ6" s="30">
        <v>361137.83</v>
      </c>
      <c r="AR6" s="5" t="s">
        <v>314</v>
      </c>
      <c r="AS6" s="5" t="s">
        <v>315</v>
      </c>
      <c r="AT6" s="40">
        <f>BM6</f>
        <v>343940.79105689598</v>
      </c>
      <c r="AU6" s="12"/>
      <c r="AV6" s="12"/>
      <c r="AW6" s="12"/>
      <c r="AX6" s="12"/>
      <c r="AY6" s="12"/>
      <c r="AZ6" s="12"/>
      <c r="BA6" s="12"/>
      <c r="BB6" s="12"/>
      <c r="BC6" s="12"/>
      <c r="BD6" s="12"/>
      <c r="BE6" s="12"/>
      <c r="BF6" s="12"/>
      <c r="BG6" s="12"/>
      <c r="BH6" s="12"/>
      <c r="BI6" s="12" t="str">
        <f t="shared" si="26"/>
        <v>JOSE TRINIDAD ROMAN CHAVEZ</v>
      </c>
      <c r="BJ6" s="12" t="str">
        <f t="shared" si="26"/>
        <v>ARQ. JOSE TRINIDAD ROMAN CHAVEZ</v>
      </c>
      <c r="BK6" s="12" t="s">
        <v>259</v>
      </c>
      <c r="BL6" s="12" t="str">
        <f t="shared" si="27"/>
        <v>CONTRATO POR ADJUDICACION DIRECTA</v>
      </c>
      <c r="BM6" s="15">
        <v>343940.79105689598</v>
      </c>
      <c r="BN6" s="43" t="s">
        <v>332</v>
      </c>
      <c r="BO6" s="12" t="s">
        <v>185</v>
      </c>
      <c r="BP6" s="5" t="s">
        <v>132</v>
      </c>
      <c r="BQ6" s="12" t="s">
        <v>133</v>
      </c>
      <c r="BR6" s="16" t="s">
        <v>186</v>
      </c>
      <c r="BS6" s="12" t="s">
        <v>187</v>
      </c>
      <c r="BT6" s="12" t="s">
        <v>188</v>
      </c>
      <c r="BU6" s="12"/>
      <c r="BV6" s="5">
        <v>2010</v>
      </c>
      <c r="BW6" s="5" t="s">
        <v>260</v>
      </c>
      <c r="BX6" s="5" t="s">
        <v>261</v>
      </c>
      <c r="BY6" s="5">
        <v>1</v>
      </c>
      <c r="BZ6" s="5" t="s">
        <v>262</v>
      </c>
      <c r="CA6" s="5" t="s">
        <v>249</v>
      </c>
      <c r="CB6" s="5" t="s">
        <v>261</v>
      </c>
      <c r="CC6" s="15">
        <f t="shared" si="28"/>
        <v>365082</v>
      </c>
      <c r="CD6" s="96">
        <v>0</v>
      </c>
      <c r="CE6" s="15">
        <f>'[2]Hoja1 (2)'!D7</f>
        <v>219049.19999999998</v>
      </c>
      <c r="CF6" s="15">
        <f>'[2]Hoja1 (2)'!E7</f>
        <v>146032.80000000002</v>
      </c>
      <c r="CG6" s="15">
        <v>0</v>
      </c>
      <c r="CH6" s="15">
        <v>0</v>
      </c>
      <c r="CI6" s="17">
        <f t="shared" si="29"/>
        <v>541284.17999999993</v>
      </c>
      <c r="CJ6" s="17" t="s">
        <v>411</v>
      </c>
      <c r="CK6" s="18">
        <f>DG6</f>
        <v>322234.98</v>
      </c>
      <c r="CL6" s="18">
        <f t="shared" si="3"/>
        <v>219049.19999999998</v>
      </c>
      <c r="CM6" s="18">
        <f t="shared" si="4"/>
        <v>0</v>
      </c>
      <c r="CN6" s="18">
        <f t="shared" si="5"/>
        <v>0</v>
      </c>
      <c r="CO6" s="18">
        <f t="shared" si="5"/>
        <v>0</v>
      </c>
      <c r="CP6" s="17">
        <v>400</v>
      </c>
      <c r="CQ6" s="5" t="s">
        <v>127</v>
      </c>
      <c r="CR6" s="19" t="str">
        <f t="shared" si="30"/>
        <v>652 M2 Pavimentacion de concreto hidraulico</v>
      </c>
      <c r="CS6" s="87">
        <v>652.06399999999996</v>
      </c>
      <c r="CT6" s="87">
        <v>539.92000000000007</v>
      </c>
      <c r="CU6" s="17" t="s">
        <v>270</v>
      </c>
      <c r="CV6" s="17" t="s">
        <v>320</v>
      </c>
      <c r="CW6" s="20">
        <f t="shared" si="6"/>
        <v>40543</v>
      </c>
      <c r="CX6" s="20" t="str">
        <f t="shared" si="7"/>
        <v>mismo plazo de ejecucion del contrato</v>
      </c>
      <c r="CY6" s="20">
        <f t="shared" si="31"/>
        <v>40543</v>
      </c>
      <c r="CZ6" s="20">
        <f t="shared" si="32"/>
        <v>40543</v>
      </c>
      <c r="DA6" s="22">
        <v>40322</v>
      </c>
      <c r="DB6" s="5" t="s">
        <v>379</v>
      </c>
      <c r="DC6" s="5" t="s">
        <v>376</v>
      </c>
      <c r="DD6" s="5" t="s">
        <v>377</v>
      </c>
      <c r="DE6" s="5" t="s">
        <v>378</v>
      </c>
      <c r="DF6" s="8">
        <f t="shared" si="8"/>
        <v>320846.03999999998</v>
      </c>
      <c r="DG6" s="8">
        <f t="shared" si="9"/>
        <v>322234.98</v>
      </c>
      <c r="DH6" s="8">
        <f t="shared" si="10"/>
        <v>1388.94</v>
      </c>
      <c r="DI6" s="8">
        <f t="shared" si="11"/>
        <v>21612.247647167998</v>
      </c>
      <c r="DJ6" s="21"/>
      <c r="DK6" s="22"/>
      <c r="DL6" s="8">
        <v>0</v>
      </c>
      <c r="DM6" s="17">
        <v>1</v>
      </c>
      <c r="DN6" s="8">
        <v>320846.03999999998</v>
      </c>
      <c r="DO6" s="8">
        <v>1388.94</v>
      </c>
      <c r="DP6" s="8">
        <v>0</v>
      </c>
      <c r="DQ6" s="8" t="s">
        <v>406</v>
      </c>
      <c r="DR6" s="22">
        <v>40499</v>
      </c>
      <c r="DS6" s="22">
        <v>40535</v>
      </c>
      <c r="DT6" s="17">
        <v>501</v>
      </c>
      <c r="DU6" s="22">
        <v>40556</v>
      </c>
      <c r="DV6" s="8"/>
      <c r="DW6" s="8"/>
      <c r="DX6" s="8"/>
      <c r="DY6" s="8"/>
      <c r="DZ6" s="22"/>
      <c r="EA6" s="22"/>
      <c r="EB6" s="8"/>
      <c r="EC6" s="22"/>
      <c r="ED6" s="8"/>
      <c r="EE6" s="8"/>
      <c r="EF6" s="8"/>
      <c r="EG6" s="8"/>
      <c r="EH6" s="22"/>
      <c r="EI6" s="22"/>
      <c r="EJ6" s="8"/>
      <c r="EK6" s="22"/>
      <c r="EL6" s="8"/>
      <c r="EM6" s="8"/>
      <c r="EN6" s="8"/>
      <c r="EO6" s="8"/>
      <c r="EP6" s="22"/>
      <c r="EQ6" s="22"/>
      <c r="ER6" s="8"/>
      <c r="ES6" s="22"/>
      <c r="ET6" s="8"/>
      <c r="EU6" s="8"/>
      <c r="EV6" s="8"/>
      <c r="EW6" s="82"/>
      <c r="EX6" s="82"/>
      <c r="EY6" s="82"/>
      <c r="EZ6" s="82"/>
      <c r="FA6" s="23"/>
      <c r="FB6" s="24"/>
      <c r="FC6" s="5"/>
      <c r="FD6" s="22"/>
      <c r="FE6" s="24"/>
      <c r="FF6" s="25"/>
      <c r="FG6" s="12" t="s">
        <v>337</v>
      </c>
      <c r="FH6" s="5" t="s">
        <v>130</v>
      </c>
      <c r="FI6" s="22" t="s">
        <v>130</v>
      </c>
      <c r="FJ6" s="8" t="s">
        <v>130</v>
      </c>
      <c r="FK6" s="5" t="s">
        <v>341</v>
      </c>
      <c r="FL6" s="22">
        <v>40497</v>
      </c>
      <c r="FM6" s="8">
        <f t="shared" si="12"/>
        <v>34394.079105689598</v>
      </c>
      <c r="FN6" s="5"/>
      <c r="FO6" s="22"/>
      <c r="FP6" s="17"/>
      <c r="FQ6" s="5"/>
      <c r="FR6" s="26"/>
      <c r="FS6" s="24">
        <f t="shared" si="13"/>
        <v>0</v>
      </c>
      <c r="FT6" s="12" t="s">
        <v>131</v>
      </c>
      <c r="FU6" s="26"/>
      <c r="FV6" s="5">
        <f t="shared" si="14"/>
        <v>0</v>
      </c>
      <c r="FW6" s="12" t="s">
        <v>131</v>
      </c>
      <c r="FX6" s="26"/>
      <c r="FY6" s="5">
        <f t="shared" si="15"/>
        <v>0</v>
      </c>
      <c r="GA6" s="38"/>
      <c r="GC6" s="38"/>
      <c r="GE6" s="38"/>
      <c r="GG6" s="38"/>
      <c r="GH6" s="13">
        <f t="shared" si="16"/>
        <v>65714.759999999995</v>
      </c>
      <c r="GI6" s="38"/>
      <c r="GJ6" s="13">
        <f t="shared" si="17"/>
        <v>109524.59999999999</v>
      </c>
      <c r="GK6" s="38"/>
      <c r="GL6" s="13">
        <f t="shared" si="18"/>
        <v>43809.84</v>
      </c>
      <c r="GM6" s="38"/>
      <c r="GN6" s="13">
        <f t="shared" si="19"/>
        <v>0</v>
      </c>
      <c r="GO6" s="38"/>
      <c r="GP6" s="13">
        <f t="shared" si="20"/>
        <v>0</v>
      </c>
      <c r="GQ6" s="38"/>
      <c r="GR6" s="13">
        <f t="shared" si="21"/>
        <v>0</v>
      </c>
      <c r="GS6" s="38"/>
      <c r="HD6" s="41"/>
    </row>
    <row r="7" spans="1:221" s="6" customFormat="1" ht="36" x14ac:dyDescent="0.15">
      <c r="A7" s="35">
        <v>5</v>
      </c>
      <c r="B7" s="1" t="str">
        <f>'[2]Hoja1 (2)'!B8</f>
        <v>PAVIMENTACION DE CONCRETO HIDRAULICO DE LA CALLE DAVID FRANCO RODRIGUEZ ENTRE NICARAGUA Y JOSE SANCHEZ VILLASEÑOR</v>
      </c>
      <c r="C7" s="90" t="s">
        <v>318</v>
      </c>
      <c r="D7" s="90" t="str">
        <f>'[2]Hoja1 (2)'!F8</f>
        <v>LA POPULAR</v>
      </c>
      <c r="E7" s="6" t="s">
        <v>198</v>
      </c>
      <c r="F7" s="5" t="s">
        <v>181</v>
      </c>
      <c r="G7" s="5" t="s">
        <v>427</v>
      </c>
      <c r="H7" s="5" t="str">
        <f t="shared" si="22"/>
        <v>MSM/OP/006/11 INV. REST.</v>
      </c>
      <c r="I7" s="7"/>
      <c r="J7" s="8"/>
      <c r="K7" s="7"/>
      <c r="L7" s="7"/>
      <c r="M7" s="39"/>
      <c r="N7" s="7"/>
      <c r="O7" s="39"/>
      <c r="P7" s="7"/>
      <c r="Q7" s="39"/>
      <c r="R7" s="7"/>
      <c r="S7" s="39"/>
      <c r="T7" s="7"/>
      <c r="U7" s="39"/>
      <c r="V7" s="7"/>
      <c r="W7" s="39"/>
      <c r="X7" s="7">
        <v>40485</v>
      </c>
      <c r="Y7" s="7">
        <f t="shared" si="0"/>
        <v>40486</v>
      </c>
      <c r="Z7" s="7">
        <f t="shared" si="1"/>
        <v>40486</v>
      </c>
      <c r="AA7" s="7">
        <f>X7</f>
        <v>40485</v>
      </c>
      <c r="AB7" s="7">
        <f t="shared" si="2"/>
        <v>40529</v>
      </c>
      <c r="AC7" s="9">
        <v>44</v>
      </c>
      <c r="AD7" s="10" t="s">
        <v>203</v>
      </c>
      <c r="AE7" s="11">
        <v>200000</v>
      </c>
      <c r="AF7" s="6">
        <v>10</v>
      </c>
      <c r="AG7" s="6">
        <v>20</v>
      </c>
      <c r="AH7" s="6">
        <f t="shared" si="24"/>
        <v>30</v>
      </c>
      <c r="AI7" s="6" t="str">
        <f t="shared" si="25"/>
        <v>por lo que se otorgará un anticipo del 30%</v>
      </c>
      <c r="AJ7" s="6" t="s">
        <v>205</v>
      </c>
      <c r="AK7" s="6" t="s">
        <v>322</v>
      </c>
      <c r="AL7" s="5" t="s">
        <v>245</v>
      </c>
      <c r="AM7" s="12" t="s">
        <v>246</v>
      </c>
      <c r="AN7" s="13">
        <f>CF7+50325</f>
        <v>211069.40000000002</v>
      </c>
      <c r="AO7" s="5" t="s">
        <v>257</v>
      </c>
      <c r="AP7" s="5" t="s">
        <v>258</v>
      </c>
      <c r="AQ7" s="30">
        <f>CF7+65274</f>
        <v>226018.40000000002</v>
      </c>
      <c r="AR7" s="5" t="s">
        <v>311</v>
      </c>
      <c r="AS7" s="14" t="s">
        <v>312</v>
      </c>
      <c r="AT7" s="40">
        <f>CF7</f>
        <v>160744.40000000002</v>
      </c>
      <c r="AU7" s="12"/>
      <c r="AV7" s="12"/>
      <c r="AW7" s="12"/>
      <c r="AX7" s="12"/>
      <c r="AY7" s="12"/>
      <c r="AZ7" s="12"/>
      <c r="BA7" s="12"/>
      <c r="BB7" s="12"/>
      <c r="BC7" s="12"/>
      <c r="BD7" s="12"/>
      <c r="BE7" s="12"/>
      <c r="BF7" s="12"/>
      <c r="BG7" s="12"/>
      <c r="BH7" s="12"/>
      <c r="BI7" s="12" t="str">
        <f t="shared" si="26"/>
        <v>CONSTRUCCIONES 1422 S.A DE C.V.</v>
      </c>
      <c r="BJ7" s="12" t="str">
        <f t="shared" si="26"/>
        <v>ING. EDGAR GERARDO GOMEZ NUÑEZ</v>
      </c>
      <c r="BK7" s="12" t="s">
        <v>259</v>
      </c>
      <c r="BL7" s="12" t="str">
        <f t="shared" si="27"/>
        <v>CONTRATO POR ADJUDICACION DIRECTA</v>
      </c>
      <c r="BM7" s="15">
        <v>322898.46000000002</v>
      </c>
      <c r="BN7" s="43" t="s">
        <v>313</v>
      </c>
      <c r="BO7" s="12" t="s">
        <v>185</v>
      </c>
      <c r="BP7" s="5" t="s">
        <v>132</v>
      </c>
      <c r="BQ7" s="12" t="s">
        <v>133</v>
      </c>
      <c r="BR7" s="16" t="s">
        <v>186</v>
      </c>
      <c r="BS7" s="12" t="s">
        <v>187</v>
      </c>
      <c r="BT7" s="12" t="s">
        <v>188</v>
      </c>
      <c r="BU7" s="12"/>
      <c r="BV7" s="5">
        <v>2010</v>
      </c>
      <c r="BW7" s="5" t="s">
        <v>260</v>
      </c>
      <c r="BX7" s="5" t="s">
        <v>261</v>
      </c>
      <c r="BY7" s="5">
        <v>1</v>
      </c>
      <c r="BZ7" s="5" t="s">
        <v>262</v>
      </c>
      <c r="CA7" s="5" t="s">
        <v>249</v>
      </c>
      <c r="CB7" s="5" t="s">
        <v>261</v>
      </c>
      <c r="CC7" s="15">
        <f t="shared" si="28"/>
        <v>401861</v>
      </c>
      <c r="CD7" s="96">
        <v>0</v>
      </c>
      <c r="CE7" s="15">
        <f>'[2]Hoja1 (2)'!D8</f>
        <v>241116.59999999998</v>
      </c>
      <c r="CF7" s="15">
        <f>'[2]Hoja1 (2)'!E8</f>
        <v>160744.40000000002</v>
      </c>
      <c r="CG7" s="15">
        <v>0</v>
      </c>
      <c r="CH7" s="15">
        <v>0</v>
      </c>
      <c r="CI7" s="17">
        <f t="shared" si="29"/>
        <v>401861</v>
      </c>
      <c r="CJ7" s="17" t="str">
        <f>BN7</f>
        <v>TRESCIENTOS VEINTIDOS MIL  OCHOCIENTOS NOVENTA  Y OCHO PESOS 46/100 M.N.</v>
      </c>
      <c r="CK7" s="18">
        <f>CF7</f>
        <v>160744.40000000002</v>
      </c>
      <c r="CL7" s="18">
        <f t="shared" si="3"/>
        <v>241116.59999999998</v>
      </c>
      <c r="CM7" s="18">
        <f t="shared" si="4"/>
        <v>0</v>
      </c>
      <c r="CN7" s="18">
        <f t="shared" si="5"/>
        <v>0</v>
      </c>
      <c r="CO7" s="18">
        <f t="shared" si="5"/>
        <v>0</v>
      </c>
      <c r="CP7" s="17">
        <v>400</v>
      </c>
      <c r="CQ7" s="5" t="s">
        <v>127</v>
      </c>
      <c r="CR7" s="19" t="str">
        <f t="shared" si="30"/>
        <v>525 M2 Pavimentacion de concreto hidraulico</v>
      </c>
      <c r="CS7" s="87">
        <v>525.18029999999999</v>
      </c>
      <c r="CT7" s="87">
        <v>539.62799999999993</v>
      </c>
      <c r="CU7" s="17" t="s">
        <v>270</v>
      </c>
      <c r="CV7" s="17" t="s">
        <v>320</v>
      </c>
      <c r="CW7" s="20">
        <f t="shared" si="6"/>
        <v>40529</v>
      </c>
      <c r="CX7" s="20" t="str">
        <f t="shared" si="7"/>
        <v>mismo plazo de ejecucion del contrato</v>
      </c>
      <c r="CY7" s="20">
        <f t="shared" si="31"/>
        <v>40529</v>
      </c>
      <c r="CZ7" s="20">
        <f t="shared" si="32"/>
        <v>40529</v>
      </c>
      <c r="DA7" s="22">
        <v>40310</v>
      </c>
      <c r="DB7" s="5" t="s">
        <v>380</v>
      </c>
      <c r="DC7" s="5" t="s">
        <v>381</v>
      </c>
      <c r="DD7" s="5" t="s">
        <v>382</v>
      </c>
      <c r="DE7" s="5" t="s">
        <v>383</v>
      </c>
      <c r="DF7" s="8">
        <f t="shared" si="8"/>
        <v>355598.28</v>
      </c>
      <c r="DG7" s="8">
        <f t="shared" si="9"/>
        <v>357137.67000000004</v>
      </c>
      <c r="DH7" s="8">
        <f t="shared" si="10"/>
        <v>1539.39</v>
      </c>
      <c r="DI7" s="8">
        <f t="shared" si="11"/>
        <v>-34091.623706896557</v>
      </c>
      <c r="DJ7" s="21"/>
      <c r="DK7" s="22"/>
      <c r="DL7" s="8">
        <v>53000</v>
      </c>
      <c r="DM7" s="17">
        <v>1</v>
      </c>
      <c r="DN7" s="8">
        <v>302598.28000000003</v>
      </c>
      <c r="DO7" s="8">
        <v>1539.39</v>
      </c>
      <c r="DP7" s="8">
        <v>53000</v>
      </c>
      <c r="DQ7" s="8" t="s">
        <v>406</v>
      </c>
      <c r="DR7" s="22"/>
      <c r="DS7" s="22"/>
      <c r="DT7" s="17"/>
      <c r="DU7" s="22"/>
      <c r="DV7" s="8"/>
      <c r="DW7" s="8"/>
      <c r="DX7" s="8"/>
      <c r="DY7" s="8"/>
      <c r="DZ7" s="22"/>
      <c r="EA7" s="22"/>
      <c r="EB7" s="8"/>
      <c r="EC7" s="22"/>
      <c r="ED7" s="8"/>
      <c r="EE7" s="8"/>
      <c r="EF7" s="8"/>
      <c r="EG7" s="8"/>
      <c r="EH7" s="22"/>
      <c r="EI7" s="22"/>
      <c r="EJ7" s="8"/>
      <c r="EK7" s="22"/>
      <c r="EL7" s="8"/>
      <c r="EM7" s="8"/>
      <c r="EN7" s="8"/>
      <c r="EO7" s="8"/>
      <c r="EP7" s="22"/>
      <c r="EQ7" s="22"/>
      <c r="ER7" s="8"/>
      <c r="ES7" s="22"/>
      <c r="ET7" s="8"/>
      <c r="EU7" s="8"/>
      <c r="EV7" s="8"/>
      <c r="EW7" s="82"/>
      <c r="EX7" s="82"/>
      <c r="EY7" s="82"/>
      <c r="EZ7" s="82"/>
      <c r="FA7" s="23"/>
      <c r="FB7" s="24"/>
      <c r="FC7" s="5"/>
      <c r="FD7" s="22"/>
      <c r="FE7" s="24"/>
      <c r="FF7" s="25"/>
      <c r="FG7" s="97" t="s">
        <v>279</v>
      </c>
      <c r="FH7" s="5" t="s">
        <v>414</v>
      </c>
      <c r="FI7" s="22">
        <v>40485</v>
      </c>
      <c r="FJ7" s="8">
        <v>96869.54</v>
      </c>
      <c r="FK7" s="5" t="s">
        <v>415</v>
      </c>
      <c r="FL7" s="22">
        <v>40485</v>
      </c>
      <c r="FM7" s="8">
        <v>32289.85</v>
      </c>
      <c r="FN7" s="5"/>
      <c r="FO7" s="22"/>
      <c r="FP7" s="17"/>
      <c r="FQ7" s="5"/>
      <c r="FR7" s="26"/>
      <c r="FS7" s="24">
        <f t="shared" si="13"/>
        <v>0</v>
      </c>
      <c r="FT7" s="12" t="s">
        <v>131</v>
      </c>
      <c r="FU7" s="26"/>
      <c r="FV7" s="5">
        <f t="shared" si="14"/>
        <v>0</v>
      </c>
      <c r="FW7" s="12" t="s">
        <v>131</v>
      </c>
      <c r="FX7" s="26"/>
      <c r="FY7" s="5">
        <f t="shared" si="15"/>
        <v>0</v>
      </c>
      <c r="GA7" s="38"/>
      <c r="GC7" s="38"/>
      <c r="GE7" s="38"/>
      <c r="GG7" s="38"/>
      <c r="GH7" s="13">
        <f t="shared" si="16"/>
        <v>72334.98</v>
      </c>
      <c r="GI7" s="38"/>
      <c r="GJ7" s="13">
        <f t="shared" si="17"/>
        <v>120558.29999999999</v>
      </c>
      <c r="GK7" s="38"/>
      <c r="GL7" s="13">
        <f t="shared" si="18"/>
        <v>48223.32</v>
      </c>
      <c r="GM7" s="38"/>
      <c r="GN7" s="13">
        <f t="shared" si="19"/>
        <v>0</v>
      </c>
      <c r="GO7" s="38"/>
      <c r="GP7" s="13">
        <f t="shared" si="20"/>
        <v>0</v>
      </c>
      <c r="GQ7" s="38"/>
      <c r="GR7" s="13">
        <f t="shared" si="21"/>
        <v>0</v>
      </c>
      <c r="GS7" s="38"/>
      <c r="HD7" s="41"/>
    </row>
    <row r="8" spans="1:221" s="6" customFormat="1" ht="36" x14ac:dyDescent="0.15">
      <c r="A8" s="35">
        <v>6</v>
      </c>
      <c r="B8" s="1" t="str">
        <f>'[2]Hoja1 (2)'!B9</f>
        <v>PAVIMENTACION DE CONCRETO HIDRAULICO DE LA CALLE LOS FRESNOS ENTRE FLOR DEL CAMPO Y LAS ROSAS</v>
      </c>
      <c r="C8" s="90" t="s">
        <v>318</v>
      </c>
      <c r="D8" s="90" t="str">
        <f>'[2]Hoja1 (2)'!F9</f>
        <v>COLONIA SAN ISIDRO</v>
      </c>
      <c r="E8" s="6" t="s">
        <v>198</v>
      </c>
      <c r="F8" s="5" t="s">
        <v>181</v>
      </c>
      <c r="G8" s="5" t="s">
        <v>428</v>
      </c>
      <c r="H8" s="5" t="str">
        <f t="shared" si="22"/>
        <v>MSM/OP/007/11 INV. REST.</v>
      </c>
      <c r="I8" s="7"/>
      <c r="J8" s="8"/>
      <c r="K8" s="7"/>
      <c r="L8" s="7"/>
      <c r="M8" s="39"/>
      <c r="N8" s="7"/>
      <c r="O8" s="39"/>
      <c r="P8" s="7"/>
      <c r="Q8" s="39"/>
      <c r="R8" s="7"/>
      <c r="S8" s="39"/>
      <c r="T8" s="7"/>
      <c r="U8" s="39"/>
      <c r="V8" s="7"/>
      <c r="W8" s="39"/>
      <c r="X8" s="7">
        <v>40497</v>
      </c>
      <c r="Y8" s="7">
        <f t="shared" si="0"/>
        <v>40498</v>
      </c>
      <c r="Z8" s="7">
        <f t="shared" si="1"/>
        <v>40498</v>
      </c>
      <c r="AA8" s="7">
        <f t="shared" si="23"/>
        <v>40499</v>
      </c>
      <c r="AB8" s="7">
        <f>AA8+AC8</f>
        <v>40543</v>
      </c>
      <c r="AC8" s="9">
        <v>44</v>
      </c>
      <c r="AD8" s="10" t="s">
        <v>203</v>
      </c>
      <c r="AE8" s="11">
        <v>200000</v>
      </c>
      <c r="AF8" s="6">
        <v>0</v>
      </c>
      <c r="AG8" s="6">
        <v>0</v>
      </c>
      <c r="AH8" s="6">
        <f t="shared" si="24"/>
        <v>0</v>
      </c>
      <c r="AI8" s="6" t="str">
        <f t="shared" si="25"/>
        <v>NO SE OTORGARA ANTICIPO</v>
      </c>
      <c r="AJ8" s="6" t="s">
        <v>205</v>
      </c>
      <c r="AK8" s="6" t="s">
        <v>322</v>
      </c>
      <c r="AL8" s="5" t="s">
        <v>183</v>
      </c>
      <c r="AM8" s="12" t="s">
        <v>184</v>
      </c>
      <c r="AN8" s="13">
        <v>1368890.82</v>
      </c>
      <c r="AO8" s="5" t="s">
        <v>316</v>
      </c>
      <c r="AP8" s="5" t="s">
        <v>317</v>
      </c>
      <c r="AQ8" s="30">
        <v>1330866.07</v>
      </c>
      <c r="AR8" s="5" t="s">
        <v>314</v>
      </c>
      <c r="AS8" s="5" t="s">
        <v>315</v>
      </c>
      <c r="AT8" s="40">
        <f>BM8</f>
        <v>1267491.4993396159</v>
      </c>
      <c r="AU8" s="12"/>
      <c r="AV8" s="12"/>
      <c r="AW8" s="12"/>
      <c r="AX8" s="12"/>
      <c r="AY8" s="12"/>
      <c r="AZ8" s="12"/>
      <c r="BA8" s="12"/>
      <c r="BB8" s="12"/>
      <c r="BC8" s="12"/>
      <c r="BD8" s="12"/>
      <c r="BE8" s="12"/>
      <c r="BF8" s="12"/>
      <c r="BG8" s="12"/>
      <c r="BH8" s="12"/>
      <c r="BI8" s="12" t="str">
        <f t="shared" si="26"/>
        <v>JOSE TRINIDAD ROMAN CHAVEZ</v>
      </c>
      <c r="BJ8" s="12" t="str">
        <f t="shared" si="26"/>
        <v>ARQ. JOSE TRINIDAD ROMAN CHAVEZ</v>
      </c>
      <c r="BK8" s="12" t="s">
        <v>259</v>
      </c>
      <c r="BL8" s="12" t="str">
        <f t="shared" si="27"/>
        <v>CONTRATO POR ADJUDICACION DIRECTA</v>
      </c>
      <c r="BM8" s="15">
        <v>1267491.4993396159</v>
      </c>
      <c r="BN8" s="43" t="s">
        <v>333</v>
      </c>
      <c r="BO8" s="12" t="s">
        <v>185</v>
      </c>
      <c r="BP8" s="5" t="s">
        <v>132</v>
      </c>
      <c r="BQ8" s="12" t="s">
        <v>133</v>
      </c>
      <c r="BR8" s="16" t="s">
        <v>186</v>
      </c>
      <c r="BS8" s="12" t="s">
        <v>187</v>
      </c>
      <c r="BT8" s="12" t="s">
        <v>188</v>
      </c>
      <c r="BU8" s="12"/>
      <c r="BV8" s="5">
        <v>2010</v>
      </c>
      <c r="BW8" s="5" t="s">
        <v>260</v>
      </c>
      <c r="BX8" s="5" t="s">
        <v>261</v>
      </c>
      <c r="BY8" s="5">
        <v>1</v>
      </c>
      <c r="BZ8" s="5" t="s">
        <v>262</v>
      </c>
      <c r="CA8" s="5" t="s">
        <v>249</v>
      </c>
      <c r="CB8" s="5" t="s">
        <v>261</v>
      </c>
      <c r="CC8" s="15">
        <f t="shared" si="28"/>
        <v>835575</v>
      </c>
      <c r="CD8" s="96">
        <v>0</v>
      </c>
      <c r="CE8" s="15">
        <f>'[2]Hoja1 (2)'!D9</f>
        <v>501345</v>
      </c>
      <c r="CF8" s="15">
        <f>'[2]Hoja1 (2)'!E9</f>
        <v>334230</v>
      </c>
      <c r="CG8" s="15">
        <v>0</v>
      </c>
      <c r="CH8" s="15">
        <v>0</v>
      </c>
      <c r="CI8" s="17">
        <f t="shared" si="29"/>
        <v>1588593.91</v>
      </c>
      <c r="CJ8" s="17" t="s">
        <v>412</v>
      </c>
      <c r="CK8" s="18">
        <f>DG8</f>
        <v>1087248.9099999999</v>
      </c>
      <c r="CL8" s="18">
        <f t="shared" si="3"/>
        <v>501345</v>
      </c>
      <c r="CM8" s="18">
        <f t="shared" si="4"/>
        <v>0</v>
      </c>
      <c r="CN8" s="18">
        <f t="shared" si="5"/>
        <v>0</v>
      </c>
      <c r="CO8" s="18">
        <f t="shared" si="5"/>
        <v>0</v>
      </c>
      <c r="CP8" s="17">
        <v>400</v>
      </c>
      <c r="CQ8" s="5" t="s">
        <v>127</v>
      </c>
      <c r="CR8" s="19" t="str">
        <f t="shared" si="30"/>
        <v>2482 M2 Pavimentacion de concreto hidraulico</v>
      </c>
      <c r="CS8" s="87">
        <v>2482.2008999999998</v>
      </c>
      <c r="CT8" s="87">
        <v>2024.8419999999996</v>
      </c>
      <c r="CU8" s="17" t="s">
        <v>270</v>
      </c>
      <c r="CV8" s="17" t="s">
        <v>320</v>
      </c>
      <c r="CW8" s="20">
        <f t="shared" si="6"/>
        <v>40543</v>
      </c>
      <c r="CX8" s="20" t="str">
        <f t="shared" si="7"/>
        <v>mismo plazo de ejecucion del contrato</v>
      </c>
      <c r="CY8" s="20">
        <f t="shared" si="31"/>
        <v>40543</v>
      </c>
      <c r="CZ8" s="20">
        <f t="shared" si="32"/>
        <v>40543</v>
      </c>
      <c r="DA8" s="22">
        <v>40301</v>
      </c>
      <c r="DB8" s="5" t="s">
        <v>384</v>
      </c>
      <c r="DC8" s="5" t="s">
        <v>385</v>
      </c>
      <c r="DD8" s="5" t="s">
        <v>386</v>
      </c>
      <c r="DE8" s="5" t="s">
        <v>387</v>
      </c>
      <c r="DF8" s="8">
        <f t="shared" si="8"/>
        <v>1082562.49</v>
      </c>
      <c r="DG8" s="8">
        <f t="shared" si="9"/>
        <v>1087248.9099999999</v>
      </c>
      <c r="DH8" s="8">
        <f t="shared" si="10"/>
        <v>4686.42</v>
      </c>
      <c r="DI8" s="8">
        <f t="shared" si="11"/>
        <v>179465.68391142786</v>
      </c>
      <c r="DJ8" s="21"/>
      <c r="DK8" s="22"/>
      <c r="DL8" s="8">
        <v>0</v>
      </c>
      <c r="DM8" s="17">
        <v>1</v>
      </c>
      <c r="DN8" s="8">
        <v>1082562.49</v>
      </c>
      <c r="DO8" s="8">
        <v>4686.42</v>
      </c>
      <c r="DP8" s="8">
        <v>0</v>
      </c>
      <c r="DQ8" s="8" t="s">
        <v>406</v>
      </c>
      <c r="DR8" s="22">
        <v>40499</v>
      </c>
      <c r="DS8" s="22">
        <v>40535</v>
      </c>
      <c r="DT8" s="17"/>
      <c r="DU8" s="22"/>
      <c r="DV8" s="8"/>
      <c r="DW8" s="8"/>
      <c r="DX8" s="8"/>
      <c r="DY8" s="8"/>
      <c r="DZ8" s="22"/>
      <c r="EA8" s="22"/>
      <c r="EB8" s="8"/>
      <c r="EC8" s="22"/>
      <c r="ED8" s="8"/>
      <c r="EE8" s="8"/>
      <c r="EF8" s="8"/>
      <c r="EG8" s="8"/>
      <c r="EH8" s="22"/>
      <c r="EI8" s="22"/>
      <c r="EJ8" s="8"/>
      <c r="EK8" s="22"/>
      <c r="EL8" s="8"/>
      <c r="EM8" s="8"/>
      <c r="EN8" s="8"/>
      <c r="EO8" s="8"/>
      <c r="EP8" s="22"/>
      <c r="EQ8" s="22"/>
      <c r="ER8" s="8"/>
      <c r="ES8" s="22"/>
      <c r="ET8" s="8"/>
      <c r="EU8" s="8"/>
      <c r="EV8" s="8"/>
      <c r="EW8" s="82"/>
      <c r="EX8" s="82"/>
      <c r="EY8" s="82"/>
      <c r="EZ8" s="82"/>
      <c r="FA8" s="23"/>
      <c r="FB8" s="24"/>
      <c r="FC8" s="5"/>
      <c r="FD8" s="22"/>
      <c r="FE8" s="24"/>
      <c r="FF8" s="25"/>
      <c r="FG8" s="12" t="s">
        <v>337</v>
      </c>
      <c r="FH8" s="5" t="s">
        <v>130</v>
      </c>
      <c r="FI8" s="22" t="s">
        <v>130</v>
      </c>
      <c r="FJ8" s="8" t="s">
        <v>130</v>
      </c>
      <c r="FK8" s="5" t="s">
        <v>342</v>
      </c>
      <c r="FL8" s="22">
        <v>40497</v>
      </c>
      <c r="FM8" s="8">
        <f t="shared" si="12"/>
        <v>126749.1499339616</v>
      </c>
      <c r="FN8" s="5"/>
      <c r="FO8" s="22"/>
      <c r="FP8" s="17"/>
      <c r="FQ8" s="5"/>
      <c r="FR8" s="26"/>
      <c r="FS8" s="24">
        <f t="shared" si="13"/>
        <v>0</v>
      </c>
      <c r="FT8" s="12" t="s">
        <v>131</v>
      </c>
      <c r="FU8" s="26"/>
      <c r="FV8" s="5">
        <f t="shared" si="14"/>
        <v>0</v>
      </c>
      <c r="FW8" s="12" t="s">
        <v>131</v>
      </c>
      <c r="FX8" s="26"/>
      <c r="FY8" s="5">
        <f t="shared" si="15"/>
        <v>0</v>
      </c>
      <c r="GA8" s="38"/>
      <c r="GC8" s="38"/>
      <c r="GE8" s="38"/>
      <c r="GG8" s="38"/>
      <c r="GH8" s="13">
        <f t="shared" si="16"/>
        <v>150403.5</v>
      </c>
      <c r="GI8" s="38"/>
      <c r="GJ8" s="13">
        <f t="shared" si="17"/>
        <v>250672.5</v>
      </c>
      <c r="GK8" s="38"/>
      <c r="GL8" s="13">
        <f t="shared" si="18"/>
        <v>100269</v>
      </c>
      <c r="GM8" s="38"/>
      <c r="GN8" s="13">
        <f t="shared" si="19"/>
        <v>0</v>
      </c>
      <c r="GO8" s="38"/>
      <c r="GP8" s="13">
        <f t="shared" si="20"/>
        <v>0</v>
      </c>
      <c r="GQ8" s="38"/>
      <c r="GR8" s="13">
        <f t="shared" si="21"/>
        <v>0</v>
      </c>
      <c r="GS8" s="38"/>
      <c r="HD8" s="41"/>
    </row>
    <row r="9" spans="1:221" s="6" customFormat="1" ht="36" x14ac:dyDescent="0.15">
      <c r="A9" s="35">
        <v>7</v>
      </c>
      <c r="B9" s="1" t="str">
        <f>'[2]Hoja1 (2)'!B10</f>
        <v>PAVIMENTACION DE CONCRETO HIDRAULICO DE LA CALLE COLOMBIA ENTRE DIAZ ORDAZ Y ECUADOR</v>
      </c>
      <c r="C9" s="90" t="s">
        <v>318</v>
      </c>
      <c r="D9" s="90" t="str">
        <f>'[2]Hoja1 (2)'!F10</f>
        <v>COLONIA MARCOS CASTELLANOS</v>
      </c>
      <c r="E9" s="6" t="s">
        <v>198</v>
      </c>
      <c r="F9" s="5" t="s">
        <v>181</v>
      </c>
      <c r="G9" s="5" t="s">
        <v>429</v>
      </c>
      <c r="H9" s="5" t="str">
        <f t="shared" si="22"/>
        <v>MSM/OP/008/11 INV. REST.</v>
      </c>
      <c r="I9" s="7"/>
      <c r="J9" s="8"/>
      <c r="K9" s="7"/>
      <c r="L9" s="7"/>
      <c r="M9" s="39"/>
      <c r="N9" s="7"/>
      <c r="O9" s="39"/>
      <c r="P9" s="7"/>
      <c r="Q9" s="39"/>
      <c r="R9" s="7"/>
      <c r="S9" s="39"/>
      <c r="T9" s="7"/>
      <c r="U9" s="39"/>
      <c r="V9" s="7"/>
      <c r="W9" s="39"/>
      <c r="X9" s="7">
        <v>40497</v>
      </c>
      <c r="Y9" s="7">
        <f t="shared" si="0"/>
        <v>40498</v>
      </c>
      <c r="Z9" s="7">
        <f t="shared" si="1"/>
        <v>40498</v>
      </c>
      <c r="AA9" s="7">
        <f t="shared" si="23"/>
        <v>40499</v>
      </c>
      <c r="AB9" s="7">
        <f t="shared" si="2"/>
        <v>40543</v>
      </c>
      <c r="AC9" s="9">
        <v>44</v>
      </c>
      <c r="AD9" s="10" t="s">
        <v>203</v>
      </c>
      <c r="AE9" s="11">
        <v>200000</v>
      </c>
      <c r="AF9" s="6">
        <v>0</v>
      </c>
      <c r="AG9" s="6">
        <v>0</v>
      </c>
      <c r="AH9" s="6">
        <f t="shared" si="24"/>
        <v>0</v>
      </c>
      <c r="AI9" s="6" t="str">
        <f t="shared" si="25"/>
        <v>NO SE OTORGARA ANTICIPO</v>
      </c>
      <c r="AJ9" s="6" t="s">
        <v>205</v>
      </c>
      <c r="AK9" s="6" t="s">
        <v>322</v>
      </c>
      <c r="AL9" s="5" t="s">
        <v>183</v>
      </c>
      <c r="AM9" s="12" t="s">
        <v>184</v>
      </c>
      <c r="AN9" s="13">
        <v>862587.13</v>
      </c>
      <c r="AO9" s="5" t="s">
        <v>316</v>
      </c>
      <c r="AP9" s="5" t="s">
        <v>317</v>
      </c>
      <c r="AQ9" s="30">
        <v>838626.38</v>
      </c>
      <c r="AR9" s="5" t="s">
        <v>314</v>
      </c>
      <c r="AS9" s="5" t="s">
        <v>315</v>
      </c>
      <c r="AT9" s="40">
        <f>BM9</f>
        <v>798691.78955962474</v>
      </c>
      <c r="AU9" s="12"/>
      <c r="AV9" s="12"/>
      <c r="AW9" s="12"/>
      <c r="AX9" s="12"/>
      <c r="AY9" s="12"/>
      <c r="AZ9" s="12"/>
      <c r="BA9" s="12"/>
      <c r="BB9" s="12"/>
      <c r="BC9" s="12"/>
      <c r="BD9" s="12"/>
      <c r="BE9" s="12"/>
      <c r="BF9" s="12"/>
      <c r="BG9" s="12"/>
      <c r="BH9" s="12"/>
      <c r="BI9" s="12" t="str">
        <f t="shared" si="26"/>
        <v>JOSE TRINIDAD ROMAN CHAVEZ</v>
      </c>
      <c r="BJ9" s="12" t="str">
        <f t="shared" si="26"/>
        <v>ARQ. JOSE TRINIDAD ROMAN CHAVEZ</v>
      </c>
      <c r="BK9" s="12" t="s">
        <v>259</v>
      </c>
      <c r="BL9" s="12" t="str">
        <f t="shared" si="27"/>
        <v>CONTRATO POR ADJUDICACION DIRECTA</v>
      </c>
      <c r="BM9" s="15">
        <v>798691.78955962474</v>
      </c>
      <c r="BN9" s="43" t="s">
        <v>334</v>
      </c>
      <c r="BO9" s="12" t="s">
        <v>185</v>
      </c>
      <c r="BP9" s="5" t="s">
        <v>132</v>
      </c>
      <c r="BQ9" s="12" t="s">
        <v>133</v>
      </c>
      <c r="BR9" s="16" t="s">
        <v>186</v>
      </c>
      <c r="BS9" s="12" t="s">
        <v>187</v>
      </c>
      <c r="BT9" s="12" t="s">
        <v>188</v>
      </c>
      <c r="BU9" s="12"/>
      <c r="BV9" s="5">
        <v>2010</v>
      </c>
      <c r="BW9" s="5" t="s">
        <v>260</v>
      </c>
      <c r="BX9" s="5" t="s">
        <v>261</v>
      </c>
      <c r="BY9" s="5">
        <v>1</v>
      </c>
      <c r="BZ9" s="5" t="s">
        <v>262</v>
      </c>
      <c r="CA9" s="5" t="s">
        <v>249</v>
      </c>
      <c r="CB9" s="5" t="s">
        <v>261</v>
      </c>
      <c r="CC9" s="15">
        <f t="shared" si="28"/>
        <v>317042</v>
      </c>
      <c r="CD9" s="96">
        <v>0</v>
      </c>
      <c r="CE9" s="15">
        <f>'[2]Hoja1 (2)'!D10</f>
        <v>190224.91999999993</v>
      </c>
      <c r="CF9" s="15">
        <f>'[2]Hoja1 (2)'!E10</f>
        <v>126817.08000000007</v>
      </c>
      <c r="CG9" s="15">
        <v>0</v>
      </c>
      <c r="CH9" s="15">
        <v>0</v>
      </c>
      <c r="CI9" s="17">
        <f t="shared" si="29"/>
        <v>951873.07</v>
      </c>
      <c r="CJ9" s="17" t="s">
        <v>413</v>
      </c>
      <c r="CK9" s="18">
        <f>DG9</f>
        <v>761648.15</v>
      </c>
      <c r="CL9" s="18">
        <f t="shared" si="3"/>
        <v>190224.91999999993</v>
      </c>
      <c r="CM9" s="18">
        <f t="shared" si="4"/>
        <v>0</v>
      </c>
      <c r="CN9" s="18">
        <f t="shared" si="5"/>
        <v>0</v>
      </c>
      <c r="CO9" s="18">
        <f t="shared" si="5"/>
        <v>0</v>
      </c>
      <c r="CP9" s="17">
        <v>400</v>
      </c>
      <c r="CQ9" s="5" t="s">
        <v>127</v>
      </c>
      <c r="CR9" s="19" t="str">
        <f t="shared" si="30"/>
        <v>1555 M2 Pavimentacion de concreto hidraulico</v>
      </c>
      <c r="CS9" s="87">
        <v>1554.93995</v>
      </c>
      <c r="CT9" s="87">
        <v>1422.7262000000001</v>
      </c>
      <c r="CU9" s="17" t="s">
        <v>270</v>
      </c>
      <c r="CV9" s="17" t="s">
        <v>320</v>
      </c>
      <c r="CW9" s="20">
        <f t="shared" si="6"/>
        <v>40543</v>
      </c>
      <c r="CX9" s="20" t="str">
        <f t="shared" si="7"/>
        <v>mismo plazo de ejecucion del contrato</v>
      </c>
      <c r="CY9" s="20">
        <f t="shared" si="31"/>
        <v>40543</v>
      </c>
      <c r="CZ9" s="20">
        <f t="shared" si="32"/>
        <v>40543</v>
      </c>
      <c r="DA9" s="22">
        <v>40253</v>
      </c>
      <c r="DB9" s="5" t="s">
        <v>388</v>
      </c>
      <c r="DC9" s="5" t="s">
        <v>389</v>
      </c>
      <c r="DD9" s="5" t="s">
        <v>390</v>
      </c>
      <c r="DE9" s="5" t="s">
        <v>391</v>
      </c>
      <c r="DF9" s="8">
        <f t="shared" si="8"/>
        <v>758365.18</v>
      </c>
      <c r="DG9" s="8">
        <f t="shared" si="9"/>
        <v>761648.15</v>
      </c>
      <c r="DH9" s="8">
        <f t="shared" si="10"/>
        <v>3282.97</v>
      </c>
      <c r="DI9" s="8">
        <f t="shared" si="11"/>
        <v>36883.97253566084</v>
      </c>
      <c r="DJ9" s="21"/>
      <c r="DK9" s="22"/>
      <c r="DL9" s="8">
        <v>0</v>
      </c>
      <c r="DM9" s="17">
        <v>1</v>
      </c>
      <c r="DN9" s="8">
        <v>758365.18</v>
      </c>
      <c r="DO9" s="8">
        <v>3282.97</v>
      </c>
      <c r="DP9" s="8">
        <v>0</v>
      </c>
      <c r="DQ9" s="8" t="s">
        <v>406</v>
      </c>
      <c r="DR9" s="22">
        <v>40499</v>
      </c>
      <c r="DS9" s="22">
        <v>40543</v>
      </c>
      <c r="DT9" s="17"/>
      <c r="DU9" s="22">
        <v>40462</v>
      </c>
      <c r="DV9" s="8"/>
      <c r="DW9" s="8"/>
      <c r="DX9" s="8"/>
      <c r="DY9" s="8"/>
      <c r="DZ9" s="22"/>
      <c r="EA9" s="22"/>
      <c r="EB9" s="8"/>
      <c r="EC9" s="22"/>
      <c r="ED9" s="8"/>
      <c r="EE9" s="8"/>
      <c r="EF9" s="8"/>
      <c r="EG9" s="8"/>
      <c r="EH9" s="22"/>
      <c r="EI9" s="22"/>
      <c r="EJ9" s="8"/>
      <c r="EK9" s="22"/>
      <c r="EL9" s="8"/>
      <c r="EM9" s="8"/>
      <c r="EN9" s="8"/>
      <c r="EO9" s="8"/>
      <c r="EP9" s="22"/>
      <c r="EQ9" s="22"/>
      <c r="ER9" s="8"/>
      <c r="ES9" s="22"/>
      <c r="ET9" s="8"/>
      <c r="EU9" s="8"/>
      <c r="EV9" s="8"/>
      <c r="EW9" s="82"/>
      <c r="EX9" s="82"/>
      <c r="EY9" s="82"/>
      <c r="EZ9" s="82"/>
      <c r="FA9" s="23"/>
      <c r="FB9" s="24"/>
      <c r="FC9" s="5"/>
      <c r="FD9" s="22"/>
      <c r="FE9" s="24"/>
      <c r="FF9" s="25"/>
      <c r="FG9" s="12" t="s">
        <v>337</v>
      </c>
      <c r="FH9" s="5" t="s">
        <v>130</v>
      </c>
      <c r="FI9" s="22" t="s">
        <v>130</v>
      </c>
      <c r="FJ9" s="8" t="s">
        <v>130</v>
      </c>
      <c r="FK9" s="5" t="s">
        <v>343</v>
      </c>
      <c r="FL9" s="22">
        <v>40497</v>
      </c>
      <c r="FM9" s="8">
        <f t="shared" si="12"/>
        <v>79869.178955962474</v>
      </c>
      <c r="FN9" s="5"/>
      <c r="FO9" s="22"/>
      <c r="FP9" s="17"/>
      <c r="FQ9" s="5"/>
      <c r="FR9" s="26"/>
      <c r="FS9" s="24">
        <f t="shared" si="13"/>
        <v>0</v>
      </c>
      <c r="FT9" s="12" t="s">
        <v>131</v>
      </c>
      <c r="FU9" s="26"/>
      <c r="FV9" s="5">
        <f t="shared" si="14"/>
        <v>0</v>
      </c>
      <c r="FW9" s="12" t="s">
        <v>131</v>
      </c>
      <c r="FX9" s="26"/>
      <c r="FY9" s="5">
        <f t="shared" si="15"/>
        <v>0</v>
      </c>
      <c r="GA9" s="38"/>
      <c r="GC9" s="38"/>
      <c r="GE9" s="38"/>
      <c r="GG9" s="38"/>
      <c r="GH9" s="13">
        <f t="shared" si="16"/>
        <v>57067.475999999973</v>
      </c>
      <c r="GI9" s="38"/>
      <c r="GJ9" s="13">
        <f t="shared" si="17"/>
        <v>95112.459999999963</v>
      </c>
      <c r="GK9" s="38"/>
      <c r="GL9" s="13">
        <f t="shared" si="18"/>
        <v>38044.983999999989</v>
      </c>
      <c r="GM9" s="38"/>
      <c r="GN9" s="13">
        <f t="shared" si="19"/>
        <v>0</v>
      </c>
      <c r="GO9" s="38"/>
      <c r="GP9" s="13">
        <f t="shared" si="20"/>
        <v>0</v>
      </c>
      <c r="GQ9" s="38"/>
      <c r="GR9" s="13">
        <f t="shared" si="21"/>
        <v>0</v>
      </c>
      <c r="GS9" s="38"/>
      <c r="HD9" s="41"/>
    </row>
    <row r="10" spans="1:221" s="49" customFormat="1" ht="26.25" x14ac:dyDescent="0.15">
      <c r="A10" s="47"/>
      <c r="B10" s="3" t="s">
        <v>417</v>
      </c>
      <c r="C10" s="91"/>
      <c r="D10" s="48"/>
      <c r="F10" s="2"/>
      <c r="G10" s="2"/>
      <c r="H10" s="2"/>
      <c r="I10" s="50"/>
      <c r="J10" s="51"/>
      <c r="K10" s="50"/>
      <c r="L10" s="50"/>
      <c r="M10" s="52"/>
      <c r="N10" s="50"/>
      <c r="O10" s="52"/>
      <c r="P10" s="50"/>
      <c r="Q10" s="52"/>
      <c r="R10" s="50"/>
      <c r="S10" s="53"/>
      <c r="T10" s="50"/>
      <c r="U10" s="52"/>
      <c r="V10" s="50"/>
      <c r="W10" s="52"/>
      <c r="X10" s="50"/>
      <c r="Y10" s="50"/>
      <c r="Z10" s="50"/>
      <c r="AA10" s="50"/>
      <c r="AB10" s="50"/>
      <c r="AC10" s="54"/>
      <c r="AD10" s="55"/>
      <c r="AE10" s="56"/>
      <c r="AL10" s="2"/>
      <c r="AM10" s="57"/>
      <c r="AN10" s="58"/>
      <c r="AO10" s="2"/>
      <c r="AP10" s="2"/>
      <c r="AQ10" s="59"/>
      <c r="AR10" s="2"/>
      <c r="AS10" s="60"/>
      <c r="AT10" s="61"/>
      <c r="AU10" s="57"/>
      <c r="AV10" s="57"/>
      <c r="AW10" s="57"/>
      <c r="AX10" s="57"/>
      <c r="AY10" s="57"/>
      <c r="AZ10" s="57"/>
      <c r="BA10" s="57"/>
      <c r="BB10" s="57"/>
      <c r="BC10" s="57"/>
      <c r="BD10" s="57"/>
      <c r="BE10" s="57"/>
      <c r="BF10" s="57"/>
      <c r="BG10" s="57"/>
      <c r="BH10" s="57"/>
      <c r="BI10" s="57"/>
      <c r="BJ10" s="57"/>
      <c r="BK10" s="57"/>
      <c r="BL10" s="12"/>
      <c r="BM10" s="62"/>
      <c r="BN10" s="63"/>
      <c r="BO10" s="57"/>
      <c r="BP10" s="2"/>
      <c r="BQ10" s="57"/>
      <c r="BR10" s="64"/>
      <c r="BS10" s="57"/>
      <c r="BT10" s="57"/>
      <c r="BU10" s="57"/>
      <c r="BV10" s="2"/>
      <c r="BW10" s="2"/>
      <c r="BX10" s="2"/>
      <c r="BY10" s="2"/>
      <c r="BZ10" s="2"/>
      <c r="CA10" s="2"/>
      <c r="CB10" s="2"/>
      <c r="CC10" s="15"/>
      <c r="CD10" s="89"/>
      <c r="CE10" s="89"/>
      <c r="CF10" s="89"/>
      <c r="CG10" s="62"/>
      <c r="CH10" s="62"/>
      <c r="CI10" s="65"/>
      <c r="CJ10" s="62"/>
      <c r="CK10" s="66"/>
      <c r="CL10" s="66"/>
      <c r="CM10" s="66"/>
      <c r="CN10" s="66"/>
      <c r="CO10" s="2"/>
      <c r="CP10" s="65"/>
      <c r="CQ10" s="2"/>
      <c r="CR10" s="67"/>
      <c r="CS10" s="76"/>
      <c r="CT10" s="76"/>
      <c r="CU10" s="65"/>
      <c r="CV10" s="65"/>
      <c r="CW10" s="68"/>
      <c r="CX10" s="68"/>
      <c r="CY10" s="68"/>
      <c r="CZ10" s="68"/>
      <c r="DA10" s="70"/>
      <c r="DB10" s="2"/>
      <c r="DC10" s="2"/>
      <c r="DD10" s="2"/>
      <c r="DE10" s="2"/>
      <c r="DF10" s="8"/>
      <c r="DG10" s="8"/>
      <c r="DH10" s="8"/>
      <c r="DI10" s="8"/>
      <c r="DJ10" s="69"/>
      <c r="DK10" s="70"/>
      <c r="DL10" s="51"/>
      <c r="DM10" s="65"/>
      <c r="DN10" s="51"/>
      <c r="DO10" s="51"/>
      <c r="DP10" s="51"/>
      <c r="DQ10" s="8"/>
      <c r="DR10" s="70"/>
      <c r="DS10" s="70"/>
      <c r="DT10" s="65"/>
      <c r="DU10" s="70"/>
      <c r="DV10" s="51"/>
      <c r="DW10" s="51"/>
      <c r="DX10" s="51"/>
      <c r="DY10" s="8"/>
      <c r="DZ10" s="70"/>
      <c r="EA10" s="70"/>
      <c r="EB10" s="51"/>
      <c r="EC10" s="70"/>
      <c r="ED10" s="51"/>
      <c r="EE10" s="51"/>
      <c r="EF10" s="51"/>
      <c r="EG10" s="51"/>
      <c r="EH10" s="70"/>
      <c r="EI10" s="70"/>
      <c r="EJ10" s="51"/>
      <c r="EK10" s="70"/>
      <c r="EL10" s="51"/>
      <c r="EM10" s="51"/>
      <c r="EN10" s="51"/>
      <c r="EO10" s="8"/>
      <c r="EP10" s="70"/>
      <c r="EQ10" s="70"/>
      <c r="ER10" s="51"/>
      <c r="ES10" s="70"/>
      <c r="ET10" s="51"/>
      <c r="EU10" s="51"/>
      <c r="EV10" s="8"/>
      <c r="EW10" s="82"/>
      <c r="EX10" s="82"/>
      <c r="EY10" s="82"/>
      <c r="EZ10" s="82"/>
      <c r="FA10" s="71"/>
      <c r="FB10" s="72"/>
      <c r="FC10" s="2"/>
      <c r="FD10" s="70"/>
      <c r="FE10" s="72"/>
      <c r="FF10" s="73"/>
      <c r="FG10" s="57"/>
      <c r="FH10" s="2"/>
      <c r="FI10" s="70"/>
      <c r="FJ10" s="51"/>
      <c r="FK10" s="2"/>
      <c r="FL10" s="70"/>
      <c r="FM10" s="51"/>
      <c r="FN10" s="2"/>
      <c r="FO10" s="70"/>
      <c r="FP10" s="65"/>
      <c r="FQ10" s="2"/>
      <c r="FR10" s="74"/>
      <c r="FS10" s="72"/>
      <c r="FT10" s="57"/>
      <c r="FU10" s="74"/>
      <c r="FV10" s="2"/>
      <c r="FW10" s="57"/>
      <c r="FX10" s="74"/>
      <c r="FY10" s="2"/>
      <c r="GA10" s="46"/>
      <c r="GC10" s="46"/>
      <c r="GE10" s="46"/>
      <c r="GG10" s="46"/>
      <c r="GH10" s="13">
        <f t="shared" si="16"/>
        <v>0</v>
      </c>
      <c r="GI10" s="46"/>
      <c r="GJ10" s="13">
        <f t="shared" si="17"/>
        <v>0</v>
      </c>
      <c r="GK10" s="46"/>
      <c r="GL10" s="13">
        <f t="shared" si="18"/>
        <v>0</v>
      </c>
      <c r="GM10" s="46"/>
      <c r="GN10" s="13">
        <f t="shared" si="19"/>
        <v>0</v>
      </c>
      <c r="GO10" s="46"/>
      <c r="GP10" s="13">
        <f t="shared" si="20"/>
        <v>0</v>
      </c>
      <c r="GQ10" s="46"/>
      <c r="GR10" s="13">
        <f t="shared" si="21"/>
        <v>0</v>
      </c>
      <c r="GS10" s="46"/>
    </row>
    <row r="11" spans="1:221" s="6" customFormat="1" ht="35.25" customHeight="1" x14ac:dyDescent="0.15">
      <c r="A11" s="35">
        <v>8</v>
      </c>
      <c r="B11" s="17" t="str">
        <f>'[3]Hoja1 (5)'!A11</f>
        <v>CENTRO DE DESARROLLO COMUNITARIO 16083</v>
      </c>
      <c r="C11" s="90" t="s">
        <v>318</v>
      </c>
      <c r="D11" s="4" t="s">
        <v>420</v>
      </c>
      <c r="E11" s="6" t="s">
        <v>198</v>
      </c>
      <c r="F11" s="5" t="s">
        <v>181</v>
      </c>
      <c r="G11" s="5" t="s">
        <v>430</v>
      </c>
      <c r="H11" s="5" t="str">
        <f t="shared" ref="H11:H19" si="33">G11&amp;" INV. REST."</f>
        <v>MSM/OP/009/11 INV. REST.</v>
      </c>
      <c r="I11" s="7">
        <v>40350</v>
      </c>
      <c r="J11" s="8">
        <v>0</v>
      </c>
      <c r="K11" s="7">
        <v>40361</v>
      </c>
      <c r="L11" s="7">
        <v>40361</v>
      </c>
      <c r="M11" s="39" t="s">
        <v>298</v>
      </c>
      <c r="N11" s="7">
        <f>L11</f>
        <v>40361</v>
      </c>
      <c r="O11" s="39" t="s">
        <v>266</v>
      </c>
      <c r="P11" s="7">
        <v>40365</v>
      </c>
      <c r="Q11" s="39" t="s">
        <v>298</v>
      </c>
      <c r="R11" s="7">
        <f>P11+1</f>
        <v>40366</v>
      </c>
      <c r="S11" s="39" t="s">
        <v>268</v>
      </c>
      <c r="T11" s="7">
        <v>40367</v>
      </c>
      <c r="U11" s="39" t="s">
        <v>267</v>
      </c>
      <c r="V11" s="7">
        <f>T11</f>
        <v>40367</v>
      </c>
      <c r="W11" s="39" t="s">
        <v>268</v>
      </c>
      <c r="X11" s="7">
        <v>40392</v>
      </c>
      <c r="Y11" s="7">
        <f>X11</f>
        <v>40392</v>
      </c>
      <c r="Z11" s="7">
        <f>Y11</f>
        <v>40392</v>
      </c>
      <c r="AA11" s="7">
        <v>40392</v>
      </c>
      <c r="AB11" s="7">
        <v>40488</v>
      </c>
      <c r="AC11" s="9">
        <f>AB11-AA11</f>
        <v>96</v>
      </c>
      <c r="AD11" s="10" t="s">
        <v>203</v>
      </c>
      <c r="AE11" s="11">
        <v>200000</v>
      </c>
      <c r="AF11" s="6">
        <v>0</v>
      </c>
      <c r="AG11" s="6">
        <v>0</v>
      </c>
      <c r="AH11" s="6">
        <f>AF11+AG11</f>
        <v>0</v>
      </c>
      <c r="AI11" s="6" t="str">
        <f>IF(AH11&gt;0,"por lo que se otorgará un anticipo del " &amp;AH11  &amp;"%", "NO SE OTORGARA ANTICIPO")</f>
        <v>NO SE OTORGARA ANTICIPO</v>
      </c>
      <c r="AJ11" s="6" t="s">
        <v>205</v>
      </c>
      <c r="AK11" s="6" t="s">
        <v>323</v>
      </c>
      <c r="AL11" s="5" t="s">
        <v>289</v>
      </c>
      <c r="AM11" s="12" t="s">
        <v>182</v>
      </c>
      <c r="AN11" s="13">
        <v>1497744.32</v>
      </c>
      <c r="AO11" s="5" t="s">
        <v>245</v>
      </c>
      <c r="AP11" s="5" t="s">
        <v>246</v>
      </c>
      <c r="AQ11" s="30">
        <v>1577105.21</v>
      </c>
      <c r="AR11" s="5" t="s">
        <v>183</v>
      </c>
      <c r="AS11" s="14" t="s">
        <v>184</v>
      </c>
      <c r="AT11" s="40">
        <v>1524202.18</v>
      </c>
      <c r="AU11" s="12"/>
      <c r="AV11" s="12"/>
      <c r="AW11" s="12"/>
      <c r="AX11" s="12"/>
      <c r="AY11" s="12"/>
      <c r="AZ11" s="12"/>
      <c r="BA11" s="12"/>
      <c r="BB11" s="12"/>
      <c r="BC11" s="12"/>
      <c r="BD11" s="12"/>
      <c r="BE11" s="12"/>
      <c r="BF11" s="12"/>
      <c r="BG11" s="12"/>
      <c r="BH11" s="12"/>
      <c r="BI11" s="12" t="str">
        <f>AL11</f>
        <v>CISA CONSTRUCCIONES INTELIGENTES DE SAHUAYO S.A DE C.V.</v>
      </c>
      <c r="BJ11" s="12" t="str">
        <f>AM11</f>
        <v>ING. MIGUEL CEJA LOPEZ</v>
      </c>
      <c r="BK11" s="12"/>
      <c r="BL11" s="12" t="str">
        <f t="shared" si="27"/>
        <v>CONTRATO POR INVITACION RESTRINGIDA A CUANDO MENOS TRES CONTRATISTAS</v>
      </c>
      <c r="BM11" s="15">
        <f>AN11</f>
        <v>1497744.32</v>
      </c>
      <c r="BN11" s="44" t="s">
        <v>288</v>
      </c>
      <c r="BO11" s="12" t="s">
        <v>185</v>
      </c>
      <c r="BP11" s="5" t="s">
        <v>132</v>
      </c>
      <c r="BQ11" s="12" t="s">
        <v>133</v>
      </c>
      <c r="BR11" s="16" t="s">
        <v>186</v>
      </c>
      <c r="BS11" s="12" t="s">
        <v>187</v>
      </c>
      <c r="BT11" s="12" t="s">
        <v>188</v>
      </c>
      <c r="BU11" s="12"/>
      <c r="BV11" s="5">
        <v>2010</v>
      </c>
      <c r="BW11" s="5" t="s">
        <v>297</v>
      </c>
      <c r="BX11" s="5" t="s">
        <v>361</v>
      </c>
      <c r="BY11" s="5">
        <v>1</v>
      </c>
      <c r="BZ11" s="86" t="s">
        <v>296</v>
      </c>
      <c r="CA11" s="5" t="s">
        <v>249</v>
      </c>
      <c r="CB11" s="5" t="s">
        <v>362</v>
      </c>
      <c r="CC11" s="15">
        <f t="shared" si="28"/>
        <v>2388948</v>
      </c>
      <c r="CD11" s="15">
        <f>'[3]Hoja1 (5)'!$C$11</f>
        <v>1194474</v>
      </c>
      <c r="CE11" s="15">
        <f>'[3]Hoja1 (5)'!$D$11</f>
        <v>0</v>
      </c>
      <c r="CF11" s="15">
        <f>'[3]Hoja1 (5)'!E11</f>
        <v>1194474</v>
      </c>
      <c r="CG11" s="15"/>
      <c r="CH11" s="15"/>
      <c r="CI11" s="17">
        <f>DG11</f>
        <v>1461647.8299999998</v>
      </c>
      <c r="CJ11" s="17" t="s">
        <v>397</v>
      </c>
      <c r="CK11" s="18">
        <v>0</v>
      </c>
      <c r="CL11" s="18">
        <f>CI11</f>
        <v>1461647.8299999998</v>
      </c>
      <c r="CM11" s="18">
        <v>0</v>
      </c>
      <c r="CN11" s="18">
        <f>CG11</f>
        <v>0</v>
      </c>
      <c r="CO11" s="5"/>
      <c r="CP11" s="17">
        <v>3500</v>
      </c>
      <c r="CQ11" s="5" t="s">
        <v>127</v>
      </c>
      <c r="CR11" s="19" t="str">
        <f>ROUND(CS11,0)&amp;" "&amp;CU11&amp;" "&amp;CV11</f>
        <v>1922 ML Tuberia de concreto  12"</v>
      </c>
      <c r="CS11" s="87">
        <v>1922</v>
      </c>
      <c r="CT11" s="87">
        <v>1572.45</v>
      </c>
      <c r="CU11" s="88" t="s">
        <v>128</v>
      </c>
      <c r="CV11" s="17" t="s">
        <v>365</v>
      </c>
      <c r="CW11" s="20">
        <f>AB11</f>
        <v>40488</v>
      </c>
      <c r="CX11" s="20" t="str">
        <f>IF(CW11=AB11,"mismo plazo de ejecucion del contrato","")</f>
        <v>mismo plazo de ejecucion del contrato</v>
      </c>
      <c r="CY11" s="20">
        <f>CW11+3</f>
        <v>40491</v>
      </c>
      <c r="CZ11" s="20">
        <f>CY11</f>
        <v>40491</v>
      </c>
      <c r="DA11" s="22">
        <v>40308</v>
      </c>
      <c r="DB11" s="98" t="s">
        <v>358</v>
      </c>
      <c r="DC11" s="99" t="s">
        <v>359</v>
      </c>
      <c r="DD11" s="99" t="s">
        <v>360</v>
      </c>
      <c r="DE11" s="5"/>
      <c r="DF11" s="8">
        <f>DL11+SUM(DN11,DV11,ED11,EL11,ET11)</f>
        <v>1455347.63</v>
      </c>
      <c r="DG11" s="8">
        <f>DL11+DN11+DV11+ED11+EL11+ET11+DH11</f>
        <v>1461647.8299999998</v>
      </c>
      <c r="DH11" s="8">
        <f>+DO11+DW11+EE11+EM11+EU11</f>
        <v>6300.2000000000007</v>
      </c>
      <c r="DI11" s="8">
        <f>(BM11-(BM11/1.16*0.005))-DF11</f>
        <v>35940.895517241443</v>
      </c>
      <c r="DJ11" s="21"/>
      <c r="DK11" s="22"/>
      <c r="DL11" s="8">
        <v>0</v>
      </c>
      <c r="DM11" s="17">
        <v>1</v>
      </c>
      <c r="DN11" s="8">
        <v>499117.65</v>
      </c>
      <c r="DO11" s="100">
        <v>2160.6799999999998</v>
      </c>
      <c r="DP11" s="100">
        <v>0</v>
      </c>
      <c r="DQ11" s="100" t="s">
        <v>345</v>
      </c>
      <c r="DR11" s="101">
        <v>40392</v>
      </c>
      <c r="DS11" s="101">
        <v>40466</v>
      </c>
      <c r="DT11" s="102">
        <v>558</v>
      </c>
      <c r="DU11" s="101">
        <v>40466</v>
      </c>
      <c r="DV11" s="25">
        <v>956229.98</v>
      </c>
      <c r="DW11" s="100">
        <v>4139.5200000000004</v>
      </c>
      <c r="DX11" s="100">
        <v>0</v>
      </c>
      <c r="DY11" s="100" t="s">
        <v>407</v>
      </c>
      <c r="DZ11" s="101">
        <v>40467</v>
      </c>
      <c r="EA11" s="101">
        <v>40488</v>
      </c>
      <c r="EB11" s="8">
        <v>563</v>
      </c>
      <c r="EC11" s="22">
        <v>40546</v>
      </c>
      <c r="ED11" s="8"/>
      <c r="EE11" s="8"/>
      <c r="EF11" s="8"/>
      <c r="EG11" s="8"/>
      <c r="EH11" s="22"/>
      <c r="EI11" s="22"/>
      <c r="EJ11" s="8"/>
      <c r="EK11" s="22"/>
      <c r="EL11" s="8"/>
      <c r="EM11" s="8"/>
      <c r="EN11" s="8"/>
      <c r="EO11" s="8"/>
      <c r="EP11" s="22"/>
      <c r="EQ11" s="22"/>
      <c r="ER11" s="8"/>
      <c r="ES11" s="22"/>
      <c r="ET11" s="8"/>
      <c r="EU11" s="8"/>
      <c r="EV11" s="8"/>
      <c r="EW11" s="82"/>
      <c r="EX11" s="82"/>
      <c r="EY11" s="82"/>
      <c r="EZ11" s="82"/>
      <c r="FA11" s="23"/>
      <c r="FB11" s="24"/>
      <c r="FC11" s="5"/>
      <c r="FD11" s="22"/>
      <c r="FE11" s="24"/>
      <c r="FF11" s="25"/>
      <c r="FG11" s="12" t="s">
        <v>129</v>
      </c>
      <c r="FH11" s="5">
        <v>1203817</v>
      </c>
      <c r="FI11" s="22">
        <v>40401</v>
      </c>
      <c r="FJ11" s="103">
        <f>$BM11*0.3</f>
        <v>449323.29600000003</v>
      </c>
      <c r="FK11" s="5">
        <v>1203813</v>
      </c>
      <c r="FL11" s="22">
        <v>40401</v>
      </c>
      <c r="FM11" s="103">
        <f>$BM11*0.1</f>
        <v>149774.432</v>
      </c>
      <c r="FN11" s="5">
        <v>1209654</v>
      </c>
      <c r="FO11" s="22">
        <v>40491</v>
      </c>
      <c r="FP11" s="17">
        <v>149774.43</v>
      </c>
      <c r="FQ11" s="5"/>
      <c r="FR11" s="26"/>
      <c r="FS11" s="24">
        <f>FB11*0.3</f>
        <v>0</v>
      </c>
      <c r="FT11" s="12" t="s">
        <v>131</v>
      </c>
      <c r="FU11" s="26"/>
      <c r="FV11" s="5">
        <f>FB11*0.1</f>
        <v>0</v>
      </c>
      <c r="FW11" s="12" t="s">
        <v>131</v>
      </c>
      <c r="FX11" s="26"/>
      <c r="FY11" s="5">
        <f>FB11*0.1</f>
        <v>0</v>
      </c>
      <c r="GA11" s="38"/>
      <c r="GC11" s="38"/>
      <c r="GE11" s="38"/>
      <c r="GG11" s="38"/>
      <c r="GH11" s="13">
        <f t="shared" si="16"/>
        <v>0</v>
      </c>
      <c r="GI11" s="38">
        <v>40395</v>
      </c>
      <c r="GJ11" s="13">
        <f t="shared" si="17"/>
        <v>0</v>
      </c>
      <c r="GK11" s="38">
        <v>40479</v>
      </c>
      <c r="GL11" s="13">
        <f t="shared" si="18"/>
        <v>0</v>
      </c>
      <c r="GM11" s="45">
        <v>40623</v>
      </c>
      <c r="GN11" s="13">
        <f t="shared" si="19"/>
        <v>358342.2</v>
      </c>
      <c r="GO11" s="38">
        <v>40395</v>
      </c>
      <c r="GP11" s="13">
        <f t="shared" si="20"/>
        <v>597237</v>
      </c>
      <c r="GQ11" s="38">
        <v>40479</v>
      </c>
      <c r="GR11" s="13">
        <f t="shared" si="21"/>
        <v>238894.80000000002</v>
      </c>
      <c r="GS11" s="45">
        <v>40490</v>
      </c>
    </row>
    <row r="12" spans="1:221" s="6" customFormat="1" ht="54" x14ac:dyDescent="0.15">
      <c r="A12" s="35">
        <v>9</v>
      </c>
      <c r="B12" s="17" t="str">
        <f>'[3]Hoja1 (5)'!A12</f>
        <v>16084 EMPEDRADO AHOGADO EN LA COLONIA PEÑITAS</v>
      </c>
      <c r="C12" s="90" t="s">
        <v>318</v>
      </c>
      <c r="D12" s="4" t="s">
        <v>421</v>
      </c>
      <c r="E12" s="6" t="s">
        <v>198</v>
      </c>
      <c r="F12" s="5" t="s">
        <v>181</v>
      </c>
      <c r="G12" s="5" t="s">
        <v>431</v>
      </c>
      <c r="H12" s="5" t="str">
        <f t="shared" si="33"/>
        <v>MSM/OP/0010/11 INV. REST.</v>
      </c>
      <c r="I12" s="7">
        <v>40459</v>
      </c>
      <c r="J12" s="8">
        <v>0</v>
      </c>
      <c r="K12" s="7">
        <v>40469</v>
      </c>
      <c r="L12" s="7">
        <f>K12</f>
        <v>40469</v>
      </c>
      <c r="M12" s="39" t="s">
        <v>300</v>
      </c>
      <c r="N12" s="7">
        <f>L12</f>
        <v>40469</v>
      </c>
      <c r="O12" s="39" t="s">
        <v>301</v>
      </c>
      <c r="P12" s="7">
        <f>N12+1</f>
        <v>40470</v>
      </c>
      <c r="Q12" s="39" t="s">
        <v>268</v>
      </c>
      <c r="R12" s="7">
        <f>P12+1</f>
        <v>40471</v>
      </c>
      <c r="S12" s="39" t="s">
        <v>268</v>
      </c>
      <c r="T12" s="7">
        <f>R12+1</f>
        <v>40472</v>
      </c>
      <c r="U12" s="39" t="s">
        <v>268</v>
      </c>
      <c r="V12" s="7">
        <f>T12+1</f>
        <v>40473</v>
      </c>
      <c r="W12" s="39" t="s">
        <v>268</v>
      </c>
      <c r="X12" s="7">
        <f>V12+3</f>
        <v>40476</v>
      </c>
      <c r="Y12" s="7">
        <f t="shared" ref="Y12:Z15" si="34">X12+2</f>
        <v>40478</v>
      </c>
      <c r="Z12" s="7">
        <f t="shared" si="34"/>
        <v>40480</v>
      </c>
      <c r="AA12" s="7">
        <f>Z12+3</f>
        <v>40483</v>
      </c>
      <c r="AB12" s="7">
        <f>AA12+AC12</f>
        <v>40529</v>
      </c>
      <c r="AC12" s="9">
        <v>46</v>
      </c>
      <c r="AD12" s="10" t="s">
        <v>203</v>
      </c>
      <c r="AE12" s="11">
        <v>200000</v>
      </c>
      <c r="AF12" s="6">
        <v>0</v>
      </c>
      <c r="AG12" s="6">
        <v>0</v>
      </c>
      <c r="AH12" s="6">
        <f>AF12+AG12</f>
        <v>0</v>
      </c>
      <c r="AI12" s="31" t="str">
        <f>IF(AH12&gt;0,"por lo que se otorgará un anticipo del " &amp;AH12  &amp;"%", "NO SE OTORGARA ANTICIPO")</f>
        <v>NO SE OTORGARA ANTICIPO</v>
      </c>
      <c r="AJ12" s="6" t="s">
        <v>205</v>
      </c>
      <c r="AK12" s="6" t="s">
        <v>305</v>
      </c>
      <c r="AL12" s="5" t="s">
        <v>289</v>
      </c>
      <c r="AM12" s="12" t="s">
        <v>182</v>
      </c>
      <c r="AN12" s="13">
        <f>1673611.86*1.16</f>
        <v>1941389.7575999999</v>
      </c>
      <c r="AO12" s="5" t="s">
        <v>303</v>
      </c>
      <c r="AP12" s="5" t="s">
        <v>304</v>
      </c>
      <c r="AQ12" s="30">
        <f>1659924.08*1.16</f>
        <v>1925511.9328000001</v>
      </c>
      <c r="AR12" s="5" t="s">
        <v>183</v>
      </c>
      <c r="AS12" s="14" t="s">
        <v>184</v>
      </c>
      <c r="AT12" s="40">
        <f>1681781.88*1.16</f>
        <v>1950866.9807999998</v>
      </c>
      <c r="AU12" s="12"/>
      <c r="AV12" s="12"/>
      <c r="AW12" s="12"/>
      <c r="AX12" s="12"/>
      <c r="AY12" s="12"/>
      <c r="AZ12" s="12"/>
      <c r="BA12" s="12"/>
      <c r="BB12" s="12"/>
      <c r="BC12" s="12"/>
      <c r="BD12" s="12"/>
      <c r="BE12" s="12"/>
      <c r="BF12" s="12"/>
      <c r="BG12" s="12"/>
      <c r="BH12" s="12"/>
      <c r="BI12" s="12" t="str">
        <f t="shared" ref="BI12:BJ15" si="35">AO12</f>
        <v>URBANIZACIONES Y CONSTRUCCIONES DE LA CIENEGA S.A DE C.V.</v>
      </c>
      <c r="BJ12" s="12" t="str">
        <f t="shared" si="35"/>
        <v>C. AGUSTIN FAJARDO CABEZAS</v>
      </c>
      <c r="BK12" s="12" t="s">
        <v>263</v>
      </c>
      <c r="BL12" s="12" t="str">
        <f t="shared" si="27"/>
        <v>CONTRATO POR INVITACION RESTRINGIDA A CUANDO MENOS TRES CONTRATISTAS</v>
      </c>
      <c r="BM12" s="15">
        <f>AQ12</f>
        <v>1925511.9328000001</v>
      </c>
      <c r="BN12" s="28" t="s">
        <v>307</v>
      </c>
      <c r="BO12" s="12" t="s">
        <v>185</v>
      </c>
      <c r="BP12" s="5" t="s">
        <v>132</v>
      </c>
      <c r="BQ12" s="12" t="s">
        <v>133</v>
      </c>
      <c r="BR12" s="16" t="s">
        <v>186</v>
      </c>
      <c r="BS12" s="12" t="s">
        <v>187</v>
      </c>
      <c r="BT12" s="12" t="s">
        <v>188</v>
      </c>
      <c r="BU12" s="12"/>
      <c r="BV12" s="5">
        <v>2010</v>
      </c>
      <c r="BW12" s="5" t="s">
        <v>247</v>
      </c>
      <c r="BX12" s="5" t="s">
        <v>248</v>
      </c>
      <c r="BY12" s="5">
        <v>1</v>
      </c>
      <c r="BZ12" s="86" t="s">
        <v>295</v>
      </c>
      <c r="CA12" s="5" t="s">
        <v>249</v>
      </c>
      <c r="CB12" s="5" t="s">
        <v>363</v>
      </c>
      <c r="CC12" s="15">
        <f t="shared" si="28"/>
        <v>1606714</v>
      </c>
      <c r="CD12" s="15">
        <f>'[3]Hoja1 (5)'!$E$12</f>
        <v>803357</v>
      </c>
      <c r="CE12" s="15">
        <f>'[3]Hoja1 (5)'!D12</f>
        <v>0</v>
      </c>
      <c r="CF12" s="15">
        <f>'[3]Hoja1 (5)'!E12</f>
        <v>803357</v>
      </c>
      <c r="CG12" s="15">
        <v>0</v>
      </c>
      <c r="CH12" s="15">
        <v>0</v>
      </c>
      <c r="CI12" s="17">
        <f>DG12</f>
        <v>1925511.9300000002</v>
      </c>
      <c r="CJ12" s="17" t="s">
        <v>307</v>
      </c>
      <c r="CK12" s="18">
        <f>CI12-(CM12+CL12+CN12+CO12)</f>
        <v>1122154.9300000002</v>
      </c>
      <c r="CL12" s="18">
        <f>CE12</f>
        <v>0</v>
      </c>
      <c r="CM12" s="18">
        <f>CD12</f>
        <v>803357</v>
      </c>
      <c r="CN12" s="18">
        <f>CG12</f>
        <v>0</v>
      </c>
      <c r="CO12" s="5"/>
      <c r="CP12" s="17">
        <v>3000</v>
      </c>
      <c r="CQ12" s="5" t="s">
        <v>127</v>
      </c>
      <c r="CR12" s="19" t="str">
        <f>ROUND(CS12,0)&amp;" "&amp;CU12&amp;" "&amp;CV12</f>
        <v>250 M perforacion depozo profundo</v>
      </c>
      <c r="CS12" s="87">
        <f>CT12</f>
        <v>250</v>
      </c>
      <c r="CT12" s="87">
        <f>10+40+40+20+50+60+30</f>
        <v>250</v>
      </c>
      <c r="CU12" s="88" t="s">
        <v>310</v>
      </c>
      <c r="CV12" s="17" t="s">
        <v>364</v>
      </c>
      <c r="CW12" s="20">
        <f>AB12</f>
        <v>40529</v>
      </c>
      <c r="CX12" s="20" t="str">
        <f>IF(CW12=AB12,"mismo plazo de ejecucion del contrato","")</f>
        <v>mismo plazo de ejecucion del contrato</v>
      </c>
      <c r="CY12" s="20">
        <f>CW12+3</f>
        <v>40532</v>
      </c>
      <c r="CZ12" s="20">
        <f>CY12</f>
        <v>40532</v>
      </c>
      <c r="DA12" s="22">
        <v>40317</v>
      </c>
      <c r="DB12" s="5" t="s">
        <v>358</v>
      </c>
      <c r="DC12" s="5" t="s">
        <v>359</v>
      </c>
      <c r="DD12" s="5" t="s">
        <v>360</v>
      </c>
      <c r="DE12" s="5"/>
      <c r="DF12" s="8">
        <f t="shared" si="8"/>
        <v>1917212.31</v>
      </c>
      <c r="DG12" s="8">
        <f t="shared" si="9"/>
        <v>1925511.9300000002</v>
      </c>
      <c r="DH12" s="8">
        <f t="shared" si="10"/>
        <v>8299.6200000000008</v>
      </c>
      <c r="DI12" s="8">
        <f>(BM12-(BM12/1.16*0.005))-DF12</f>
        <v>2.4000001139938831E-3</v>
      </c>
      <c r="DJ12" s="21"/>
      <c r="DK12" s="22"/>
      <c r="DL12" s="8">
        <v>0</v>
      </c>
      <c r="DM12" s="17">
        <v>1</v>
      </c>
      <c r="DN12" s="8">
        <v>1917212.31</v>
      </c>
      <c r="DO12" s="8">
        <v>8299.6200000000008</v>
      </c>
      <c r="DP12" s="100">
        <v>0</v>
      </c>
      <c r="DQ12" s="100" t="s">
        <v>406</v>
      </c>
      <c r="DR12" s="101">
        <v>40483</v>
      </c>
      <c r="DS12" s="101">
        <v>40529</v>
      </c>
      <c r="DT12" s="102">
        <v>1</v>
      </c>
      <c r="DU12" s="101">
        <v>40557</v>
      </c>
      <c r="DV12" s="25"/>
      <c r="DW12" s="8"/>
      <c r="DX12" s="8"/>
      <c r="DY12" s="8"/>
      <c r="DZ12" s="22"/>
      <c r="EA12" s="22"/>
      <c r="EB12" s="8"/>
      <c r="EC12" s="22"/>
      <c r="ED12" s="8"/>
      <c r="EE12" s="8"/>
      <c r="EF12" s="8"/>
      <c r="EG12" s="8"/>
      <c r="EH12" s="22"/>
      <c r="EI12" s="22"/>
      <c r="EJ12" s="8"/>
      <c r="EK12" s="22"/>
      <c r="EL12" s="8"/>
      <c r="EM12" s="8"/>
      <c r="EN12" s="8"/>
      <c r="EO12" s="8"/>
      <c r="EP12" s="22"/>
      <c r="EQ12" s="22"/>
      <c r="ER12" s="8"/>
      <c r="ES12" s="22"/>
      <c r="ET12" s="8"/>
      <c r="EU12" s="8"/>
      <c r="EV12" s="8"/>
      <c r="EW12" s="82"/>
      <c r="EX12" s="82"/>
      <c r="EY12" s="82"/>
      <c r="EZ12" s="82"/>
      <c r="FA12" s="23"/>
      <c r="FB12" s="24"/>
      <c r="FC12" s="5"/>
      <c r="FD12" s="22"/>
      <c r="FE12" s="24"/>
      <c r="FF12" s="17">
        <f>(FB12*100)/AQ12</f>
        <v>0</v>
      </c>
      <c r="FG12" s="12" t="s">
        <v>129</v>
      </c>
      <c r="FH12" s="5"/>
      <c r="FI12" s="22"/>
      <c r="FJ12" s="8"/>
      <c r="FK12" s="99" t="s">
        <v>396</v>
      </c>
      <c r="FL12" s="104">
        <v>40476</v>
      </c>
      <c r="FM12" s="105">
        <v>192551.19</v>
      </c>
      <c r="FN12" s="99" t="s">
        <v>396</v>
      </c>
      <c r="FO12" s="104">
        <v>40476</v>
      </c>
      <c r="FP12" s="105">
        <v>192551.19</v>
      </c>
      <c r="FQ12" s="5"/>
      <c r="FR12" s="26"/>
      <c r="FS12" s="24"/>
      <c r="FT12" s="12"/>
      <c r="FU12" s="26"/>
      <c r="FV12" s="5"/>
      <c r="FW12" s="12"/>
      <c r="FX12" s="26"/>
      <c r="FY12" s="5"/>
      <c r="FZ12" s="15"/>
      <c r="GA12" s="38"/>
      <c r="GB12" s="15"/>
      <c r="GC12" s="38"/>
      <c r="GD12" s="15"/>
      <c r="GE12" s="38"/>
      <c r="GF12" s="15"/>
      <c r="GG12" s="38"/>
      <c r="GH12" s="13">
        <f t="shared" si="16"/>
        <v>0</v>
      </c>
      <c r="GI12" s="38">
        <v>40477</v>
      </c>
      <c r="GJ12" s="13">
        <f t="shared" si="17"/>
        <v>0</v>
      </c>
      <c r="GK12" s="42">
        <v>40487</v>
      </c>
      <c r="GL12" s="13">
        <f t="shared" si="18"/>
        <v>0</v>
      </c>
      <c r="GM12" s="45">
        <v>40623</v>
      </c>
      <c r="GN12" s="13">
        <f t="shared" si="19"/>
        <v>241007.09999999998</v>
      </c>
      <c r="GO12" s="38">
        <v>40477</v>
      </c>
      <c r="GP12" s="13">
        <f t="shared" si="20"/>
        <v>401678.5</v>
      </c>
      <c r="GQ12" s="42">
        <v>40487</v>
      </c>
      <c r="GR12" s="13">
        <f t="shared" si="21"/>
        <v>160671.40000000002</v>
      </c>
      <c r="GS12" s="45">
        <v>40490</v>
      </c>
    </row>
    <row r="13" spans="1:221" s="6" customFormat="1" ht="45" x14ac:dyDescent="0.15">
      <c r="A13" s="35">
        <v>10</v>
      </c>
      <c r="B13" s="17" t="str">
        <f>'[3]Hoja1 (5)'!A13</f>
        <v>CENTRO DE DESARROLLO COMUNITARIO EQUIPAMIENTO</v>
      </c>
      <c r="C13" s="90" t="s">
        <v>318</v>
      </c>
      <c r="D13" s="4" t="s">
        <v>420</v>
      </c>
      <c r="E13" s="6" t="s">
        <v>198</v>
      </c>
      <c r="F13" s="5" t="s">
        <v>181</v>
      </c>
      <c r="G13" s="5" t="s">
        <v>432</v>
      </c>
      <c r="H13" s="5" t="str">
        <f t="shared" si="33"/>
        <v>MSM/OP/011/11 INV. REST.</v>
      </c>
      <c r="I13" s="7">
        <v>40459</v>
      </c>
      <c r="J13" s="8">
        <v>0</v>
      </c>
      <c r="K13" s="7">
        <v>40469</v>
      </c>
      <c r="L13" s="7">
        <f>K13</f>
        <v>40469</v>
      </c>
      <c r="M13" s="39" t="s">
        <v>300</v>
      </c>
      <c r="N13" s="7">
        <f>L13</f>
        <v>40469</v>
      </c>
      <c r="O13" s="39" t="s">
        <v>301</v>
      </c>
      <c r="P13" s="7">
        <f>N13+1</f>
        <v>40470</v>
      </c>
      <c r="Q13" s="39" t="s">
        <v>268</v>
      </c>
      <c r="R13" s="7">
        <f>P13+1</f>
        <v>40471</v>
      </c>
      <c r="S13" s="39" t="s">
        <v>268</v>
      </c>
      <c r="T13" s="7">
        <f>R13+1</f>
        <v>40472</v>
      </c>
      <c r="U13" s="39" t="s">
        <v>268</v>
      </c>
      <c r="V13" s="7">
        <f>T13+1</f>
        <v>40473</v>
      </c>
      <c r="W13" s="39" t="s">
        <v>268</v>
      </c>
      <c r="X13" s="7">
        <f>V13+3</f>
        <v>40476</v>
      </c>
      <c r="Y13" s="7">
        <f t="shared" si="34"/>
        <v>40478</v>
      </c>
      <c r="Z13" s="7">
        <f t="shared" si="34"/>
        <v>40480</v>
      </c>
      <c r="AA13" s="7">
        <f>Z13+3</f>
        <v>40483</v>
      </c>
      <c r="AB13" s="7">
        <f>AA13+AC13</f>
        <v>40529</v>
      </c>
      <c r="AC13" s="9">
        <v>46</v>
      </c>
      <c r="AD13" s="10" t="s">
        <v>203</v>
      </c>
      <c r="AE13" s="11">
        <v>200000</v>
      </c>
      <c r="AF13" s="6">
        <v>0</v>
      </c>
      <c r="AG13" s="6">
        <v>0</v>
      </c>
      <c r="AH13" s="6">
        <f>AF13+AG13</f>
        <v>0</v>
      </c>
      <c r="AI13" s="31" t="str">
        <f>IF(AH13&gt;0,"por lo que se otorgará un anticipo del " &amp;AH13  &amp;"%", "NO SE OTORGARA ANTICIPO")</f>
        <v>NO SE OTORGARA ANTICIPO</v>
      </c>
      <c r="AJ13" s="6" t="s">
        <v>205</v>
      </c>
      <c r="AK13" s="6" t="s">
        <v>305</v>
      </c>
      <c r="AL13" s="5" t="s">
        <v>289</v>
      </c>
      <c r="AM13" s="12" t="s">
        <v>182</v>
      </c>
      <c r="AN13" s="13">
        <f>1269785.02*1.16</f>
        <v>1472950.6232</v>
      </c>
      <c r="AO13" s="5" t="s">
        <v>303</v>
      </c>
      <c r="AP13" s="5" t="s">
        <v>304</v>
      </c>
      <c r="AQ13" s="30">
        <f>1254649.02*1.16</f>
        <v>1455392.8632</v>
      </c>
      <c r="AR13" s="5" t="s">
        <v>183</v>
      </c>
      <c r="AS13" s="14" t="s">
        <v>184</v>
      </c>
      <c r="AT13" s="40">
        <f>1277694.61*1.16</f>
        <v>1482125.7476000001</v>
      </c>
      <c r="AU13" s="12"/>
      <c r="AV13" s="12"/>
      <c r="AW13" s="12"/>
      <c r="AX13" s="12"/>
      <c r="AY13" s="12"/>
      <c r="AZ13" s="12"/>
      <c r="BA13" s="12"/>
      <c r="BB13" s="12"/>
      <c r="BC13" s="12"/>
      <c r="BD13" s="12"/>
      <c r="BE13" s="12"/>
      <c r="BF13" s="12"/>
      <c r="BG13" s="12"/>
      <c r="BH13" s="12"/>
      <c r="BI13" s="12" t="str">
        <f t="shared" si="35"/>
        <v>URBANIZACIONES Y CONSTRUCCIONES DE LA CIENEGA S.A DE C.V.</v>
      </c>
      <c r="BJ13" s="12" t="str">
        <f t="shared" si="35"/>
        <v>C. AGUSTIN FAJARDO CABEZAS</v>
      </c>
      <c r="BK13" s="12" t="s">
        <v>263</v>
      </c>
      <c r="BL13" s="12" t="str">
        <f t="shared" si="27"/>
        <v>CONTRATO POR ADJUDICACION DIRECTA</v>
      </c>
      <c r="BM13" s="15">
        <f>AQ13</f>
        <v>1455392.8632</v>
      </c>
      <c r="BN13" s="28" t="s">
        <v>306</v>
      </c>
      <c r="BO13" s="12" t="s">
        <v>185</v>
      </c>
      <c r="BP13" s="5" t="s">
        <v>132</v>
      </c>
      <c r="BQ13" s="12" t="s">
        <v>133</v>
      </c>
      <c r="BR13" s="16" t="s">
        <v>186</v>
      </c>
      <c r="BS13" s="12" t="s">
        <v>187</v>
      </c>
      <c r="BT13" s="12" t="s">
        <v>188</v>
      </c>
      <c r="BU13" s="12"/>
      <c r="BV13" s="5">
        <v>2010</v>
      </c>
      <c r="BW13" s="5" t="s">
        <v>247</v>
      </c>
      <c r="BX13" s="5" t="s">
        <v>248</v>
      </c>
      <c r="BY13" s="5">
        <v>1</v>
      </c>
      <c r="BZ13" s="86" t="s">
        <v>295</v>
      </c>
      <c r="CA13" s="5" t="s">
        <v>249</v>
      </c>
      <c r="CB13" s="5" t="s">
        <v>363</v>
      </c>
      <c r="CC13" s="15">
        <f t="shared" si="28"/>
        <v>327198</v>
      </c>
      <c r="CD13" s="15">
        <f>'[3]Hoja1 (5)'!$E$13</f>
        <v>163599</v>
      </c>
      <c r="CE13" s="15">
        <f>'[3]Hoja1 (5)'!D13</f>
        <v>0</v>
      </c>
      <c r="CF13" s="15">
        <f>'[3]Hoja1 (5)'!E13</f>
        <v>163599</v>
      </c>
      <c r="CG13" s="15">
        <v>0</v>
      </c>
      <c r="CH13" s="15">
        <v>0</v>
      </c>
      <c r="CI13" s="17">
        <f>DG13</f>
        <v>1455392.86</v>
      </c>
      <c r="CJ13" s="17" t="s">
        <v>306</v>
      </c>
      <c r="CK13" s="18">
        <f>CI13-(CM13+CL13+CN13+CO13)</f>
        <v>1291793.8600000001</v>
      </c>
      <c r="CL13" s="18">
        <f>CE13</f>
        <v>0</v>
      </c>
      <c r="CM13" s="18">
        <f>CD13</f>
        <v>163599</v>
      </c>
      <c r="CN13" s="18">
        <f>CG13</f>
        <v>0</v>
      </c>
      <c r="CO13" s="5"/>
      <c r="CP13" s="17">
        <v>3000</v>
      </c>
      <c r="CQ13" s="5" t="s">
        <v>127</v>
      </c>
      <c r="CR13" s="19" t="str">
        <f>ROUND(CS13,0)&amp;" "&amp;CU13&amp;" "&amp;CV13</f>
        <v>180 M perforacion depozo profundo</v>
      </c>
      <c r="CS13" s="87">
        <f>CT13</f>
        <v>180</v>
      </c>
      <c r="CT13" s="87">
        <f>10+50+50+40+30</f>
        <v>180</v>
      </c>
      <c r="CU13" s="88" t="s">
        <v>310</v>
      </c>
      <c r="CV13" s="17" t="s">
        <v>364</v>
      </c>
      <c r="CW13" s="20">
        <f>AB13</f>
        <v>40529</v>
      </c>
      <c r="CX13" s="20" t="str">
        <f>IF(CW13=AB13,"mismo plazo de ejecucion del contrato","")</f>
        <v>mismo plazo de ejecucion del contrato</v>
      </c>
      <c r="CY13" s="20">
        <f>CW13+3</f>
        <v>40532</v>
      </c>
      <c r="CZ13" s="20">
        <f>CY13</f>
        <v>40532</v>
      </c>
      <c r="DA13" s="22">
        <v>40317</v>
      </c>
      <c r="DB13" s="5" t="s">
        <v>358</v>
      </c>
      <c r="DC13" s="5" t="s">
        <v>359</v>
      </c>
      <c r="DD13" s="5" t="s">
        <v>360</v>
      </c>
      <c r="DE13" s="5"/>
      <c r="DF13" s="8">
        <f t="shared" si="8"/>
        <v>1449119.61</v>
      </c>
      <c r="DG13" s="8">
        <f t="shared" si="9"/>
        <v>1455392.86</v>
      </c>
      <c r="DH13" s="8">
        <f t="shared" si="10"/>
        <v>6273.25</v>
      </c>
      <c r="DI13" s="8">
        <f>(BM13-(BM13/1.16*0.005))-DF13</f>
        <v>8.0999999772757292E-3</v>
      </c>
      <c r="DJ13" s="21"/>
      <c r="DK13" s="22"/>
      <c r="DL13" s="8">
        <v>0</v>
      </c>
      <c r="DM13" s="17">
        <v>1</v>
      </c>
      <c r="DN13" s="8">
        <v>1449119.61</v>
      </c>
      <c r="DO13" s="8">
        <v>6273.25</v>
      </c>
      <c r="DP13" s="100">
        <v>0</v>
      </c>
      <c r="DQ13" s="100" t="s">
        <v>406</v>
      </c>
      <c r="DR13" s="101">
        <v>40483</v>
      </c>
      <c r="DS13" s="101">
        <v>40529</v>
      </c>
      <c r="DT13" s="102">
        <v>2</v>
      </c>
      <c r="DU13" s="101">
        <v>40557</v>
      </c>
      <c r="DV13" s="25"/>
      <c r="DW13" s="8"/>
      <c r="DX13" s="8"/>
      <c r="DY13" s="8"/>
      <c r="DZ13" s="22"/>
      <c r="EA13" s="22"/>
      <c r="EB13" s="8"/>
      <c r="EC13" s="22"/>
      <c r="ED13" s="8"/>
      <c r="EE13" s="8"/>
      <c r="EF13" s="8"/>
      <c r="EG13" s="8"/>
      <c r="EH13" s="22"/>
      <c r="EI13" s="22"/>
      <c r="EJ13" s="8"/>
      <c r="EK13" s="22"/>
      <c r="EL13" s="8"/>
      <c r="EM13" s="8"/>
      <c r="EN13" s="8"/>
      <c r="EO13" s="8"/>
      <c r="EP13" s="22"/>
      <c r="EQ13" s="22"/>
      <c r="ER13" s="8"/>
      <c r="ES13" s="22"/>
      <c r="ET13" s="8"/>
      <c r="EU13" s="8"/>
      <c r="EV13" s="8"/>
      <c r="EW13" s="82"/>
      <c r="EX13" s="82"/>
      <c r="EY13" s="82"/>
      <c r="EZ13" s="82"/>
      <c r="FA13" s="23"/>
      <c r="FB13" s="24"/>
      <c r="FC13" s="5"/>
      <c r="FD13" s="22"/>
      <c r="FE13" s="24"/>
      <c r="FF13" s="17">
        <f>(FB13*100)/AQ13</f>
        <v>0</v>
      </c>
      <c r="FG13" s="12" t="s">
        <v>129</v>
      </c>
      <c r="FH13" s="5"/>
      <c r="FI13" s="22"/>
      <c r="FJ13" s="8"/>
      <c r="FK13" s="5" t="s">
        <v>395</v>
      </c>
      <c r="FL13" s="22">
        <v>40476</v>
      </c>
      <c r="FM13" s="8">
        <v>145539.28</v>
      </c>
      <c r="FN13" s="5" t="s">
        <v>395</v>
      </c>
      <c r="FO13" s="22">
        <v>40476</v>
      </c>
      <c r="FP13" s="8">
        <v>145539.28</v>
      </c>
      <c r="FQ13" s="5"/>
      <c r="FR13" s="26"/>
      <c r="FS13" s="24"/>
      <c r="FT13" s="12"/>
      <c r="FU13" s="26"/>
      <c r="FV13" s="5"/>
      <c r="FW13" s="12"/>
      <c r="FX13" s="26"/>
      <c r="FY13" s="5"/>
      <c r="GA13" s="38"/>
      <c r="GC13" s="38"/>
      <c r="GE13" s="38"/>
      <c r="GG13" s="38"/>
      <c r="GH13" s="13">
        <f t="shared" si="16"/>
        <v>0</v>
      </c>
      <c r="GI13" s="38">
        <v>40477</v>
      </c>
      <c r="GJ13" s="13">
        <f t="shared" si="17"/>
        <v>0</v>
      </c>
      <c r="GK13" s="42">
        <v>40487</v>
      </c>
      <c r="GL13" s="13">
        <f t="shared" si="18"/>
        <v>0</v>
      </c>
      <c r="GM13" s="45">
        <v>40623</v>
      </c>
      <c r="GN13" s="13">
        <f t="shared" si="19"/>
        <v>49079.7</v>
      </c>
      <c r="GO13" s="38">
        <v>40477</v>
      </c>
      <c r="GP13" s="13">
        <f t="shared" si="20"/>
        <v>81799.5</v>
      </c>
      <c r="GQ13" s="42">
        <v>40487</v>
      </c>
      <c r="GR13" s="13">
        <f t="shared" si="21"/>
        <v>32719.800000000003</v>
      </c>
      <c r="GS13" s="45">
        <v>40490</v>
      </c>
    </row>
    <row r="14" spans="1:221" s="6" customFormat="1" ht="54" x14ac:dyDescent="0.15">
      <c r="A14" s="35">
        <v>11</v>
      </c>
      <c r="B14" s="17" t="str">
        <f>'[3]Hoja1 (5)'!A14</f>
        <v>16085 EMPEDRADO EN LOMAS DE SANTIAGO</v>
      </c>
      <c r="C14" s="90" t="s">
        <v>318</v>
      </c>
      <c r="D14" s="4" t="s">
        <v>422</v>
      </c>
      <c r="E14" s="6" t="s">
        <v>198</v>
      </c>
      <c r="F14" s="5" t="s">
        <v>181</v>
      </c>
      <c r="G14" s="5" t="s">
        <v>433</v>
      </c>
      <c r="H14" s="5" t="str">
        <f t="shared" si="33"/>
        <v>MSM/OP/012/11 INV. REST.</v>
      </c>
      <c r="I14" s="7">
        <v>40459</v>
      </c>
      <c r="J14" s="8">
        <v>0</v>
      </c>
      <c r="K14" s="7">
        <v>40469</v>
      </c>
      <c r="L14" s="7">
        <f>K14</f>
        <v>40469</v>
      </c>
      <c r="M14" s="39" t="s">
        <v>300</v>
      </c>
      <c r="N14" s="7">
        <f>L14</f>
        <v>40469</v>
      </c>
      <c r="O14" s="39" t="s">
        <v>301</v>
      </c>
      <c r="P14" s="7">
        <f>N14+1</f>
        <v>40470</v>
      </c>
      <c r="Q14" s="39" t="s">
        <v>268</v>
      </c>
      <c r="R14" s="7">
        <f>P14+1</f>
        <v>40471</v>
      </c>
      <c r="S14" s="39" t="s">
        <v>268</v>
      </c>
      <c r="T14" s="7">
        <f>R14+1</f>
        <v>40472</v>
      </c>
      <c r="U14" s="39" t="s">
        <v>268</v>
      </c>
      <c r="V14" s="7">
        <f>T14+1</f>
        <v>40473</v>
      </c>
      <c r="W14" s="39" t="s">
        <v>268</v>
      </c>
      <c r="X14" s="7">
        <f>V14+3</f>
        <v>40476</v>
      </c>
      <c r="Y14" s="7">
        <f t="shared" si="34"/>
        <v>40478</v>
      </c>
      <c r="Z14" s="7">
        <f t="shared" si="34"/>
        <v>40480</v>
      </c>
      <c r="AA14" s="7">
        <f>Z14+3</f>
        <v>40483</v>
      </c>
      <c r="AB14" s="7">
        <f>AA14+AC14</f>
        <v>40529</v>
      </c>
      <c r="AC14" s="9">
        <v>46</v>
      </c>
      <c r="AD14" s="10" t="s">
        <v>203</v>
      </c>
      <c r="AE14" s="11">
        <v>200000</v>
      </c>
      <c r="AF14" s="6">
        <v>0</v>
      </c>
      <c r="AG14" s="6">
        <v>0</v>
      </c>
      <c r="AH14" s="6">
        <f>AF14+AG14</f>
        <v>0</v>
      </c>
      <c r="AI14" s="31" t="str">
        <f>IF(AH14&gt;0,"por lo que se otorgará un anticipo del " &amp;AH14  &amp;"%", "NO SE OTORGARA ANTICIPO")</f>
        <v>NO SE OTORGARA ANTICIPO</v>
      </c>
      <c r="AJ14" s="6" t="s">
        <v>205</v>
      </c>
      <c r="AK14" s="6" t="s">
        <v>305</v>
      </c>
      <c r="AL14" s="5" t="s">
        <v>289</v>
      </c>
      <c r="AM14" s="12" t="s">
        <v>182</v>
      </c>
      <c r="AN14" s="13">
        <f>1696134.98*1.16</f>
        <v>1967516.5767999999</v>
      </c>
      <c r="AO14" s="5" t="s">
        <v>303</v>
      </c>
      <c r="AP14" s="5" t="s">
        <v>304</v>
      </c>
      <c r="AQ14" s="30">
        <f>1661693.69*1.16</f>
        <v>1927564.6803999997</v>
      </c>
      <c r="AR14" s="5" t="s">
        <v>183</v>
      </c>
      <c r="AS14" s="14" t="s">
        <v>184</v>
      </c>
      <c r="AT14" s="40">
        <f>1682807*1.16</f>
        <v>1952056.1199999999</v>
      </c>
      <c r="AU14" s="12"/>
      <c r="AV14" s="12"/>
      <c r="AW14" s="12"/>
      <c r="AX14" s="12"/>
      <c r="AY14" s="12"/>
      <c r="AZ14" s="12"/>
      <c r="BA14" s="12"/>
      <c r="BB14" s="12"/>
      <c r="BC14" s="12"/>
      <c r="BD14" s="12"/>
      <c r="BE14" s="12"/>
      <c r="BF14" s="12"/>
      <c r="BG14" s="12"/>
      <c r="BH14" s="12"/>
      <c r="BI14" s="12" t="str">
        <f t="shared" si="35"/>
        <v>URBANIZACIONES Y CONSTRUCCIONES DE LA CIENEGA S.A DE C.V.</v>
      </c>
      <c r="BJ14" s="12" t="str">
        <f t="shared" si="35"/>
        <v>C. AGUSTIN FAJARDO CABEZAS</v>
      </c>
      <c r="BK14" s="12" t="s">
        <v>263</v>
      </c>
      <c r="BL14" s="12" t="str">
        <f t="shared" si="27"/>
        <v>CONTRATO POR INVITACION RESTRINGIDA A CUANDO MENOS TRES CONTRATISTAS</v>
      </c>
      <c r="BM14" s="15">
        <f>AQ14</f>
        <v>1927564.6803999997</v>
      </c>
      <c r="BN14" s="28" t="s">
        <v>308</v>
      </c>
      <c r="BO14" s="12" t="s">
        <v>185</v>
      </c>
      <c r="BP14" s="5" t="s">
        <v>132</v>
      </c>
      <c r="BQ14" s="12" t="s">
        <v>133</v>
      </c>
      <c r="BR14" s="16" t="s">
        <v>186</v>
      </c>
      <c r="BS14" s="12" t="s">
        <v>187</v>
      </c>
      <c r="BT14" s="12" t="s">
        <v>188</v>
      </c>
      <c r="BU14" s="12"/>
      <c r="BV14" s="5">
        <v>2010</v>
      </c>
      <c r="BW14" s="5" t="s">
        <v>247</v>
      </c>
      <c r="BX14" s="5" t="s">
        <v>248</v>
      </c>
      <c r="BY14" s="5">
        <v>1</v>
      </c>
      <c r="BZ14" s="86" t="s">
        <v>295</v>
      </c>
      <c r="CA14" s="5" t="s">
        <v>249</v>
      </c>
      <c r="CB14" s="5" t="s">
        <v>363</v>
      </c>
      <c r="CC14" s="15">
        <f t="shared" si="28"/>
        <v>2057140</v>
      </c>
      <c r="CD14" s="15">
        <f>'[3]Hoja1 (5)'!$E$14</f>
        <v>1028570</v>
      </c>
      <c r="CE14" s="15">
        <f>'[3]Hoja1 (5)'!D14</f>
        <v>0</v>
      </c>
      <c r="CF14" s="15">
        <f>'[3]Hoja1 (5)'!E14</f>
        <v>1028570</v>
      </c>
      <c r="CG14" s="15">
        <v>0</v>
      </c>
      <c r="CH14" s="15">
        <v>0</v>
      </c>
      <c r="CI14" s="17">
        <f>DG14</f>
        <v>1927564.68</v>
      </c>
      <c r="CJ14" s="17" t="s">
        <v>308</v>
      </c>
      <c r="CK14" s="18">
        <f>CI14-(CM14+CL14+CN14+CO14)</f>
        <v>898994.67999999993</v>
      </c>
      <c r="CL14" s="18">
        <f>CE14</f>
        <v>0</v>
      </c>
      <c r="CM14" s="18">
        <f>CD14</f>
        <v>1028570</v>
      </c>
      <c r="CN14" s="18">
        <f>CG14</f>
        <v>0</v>
      </c>
      <c r="CO14" s="5"/>
      <c r="CP14" s="17">
        <v>3000</v>
      </c>
      <c r="CQ14" s="5" t="s">
        <v>127</v>
      </c>
      <c r="CR14" s="19" t="str">
        <f>ROUND(CS14,0)&amp;" "&amp;CU14&amp;" "&amp;CV14</f>
        <v>250 M perforacion depozo profundo</v>
      </c>
      <c r="CS14" s="87">
        <f>CT14</f>
        <v>250</v>
      </c>
      <c r="CT14" s="87">
        <f>10+40+40+20+50+60+30</f>
        <v>250</v>
      </c>
      <c r="CU14" s="88" t="s">
        <v>310</v>
      </c>
      <c r="CV14" s="17" t="s">
        <v>364</v>
      </c>
      <c r="CW14" s="20">
        <f>AB14</f>
        <v>40529</v>
      </c>
      <c r="CX14" s="20" t="str">
        <f>IF(CW14=AB14,"mismo plazo de ejecucion del contrato","")</f>
        <v>mismo plazo de ejecucion del contrato</v>
      </c>
      <c r="CY14" s="20">
        <f>CW14+3</f>
        <v>40532</v>
      </c>
      <c r="CZ14" s="20">
        <f>CY14</f>
        <v>40532</v>
      </c>
      <c r="DA14" s="22">
        <v>40317</v>
      </c>
      <c r="DB14" s="5" t="s">
        <v>358</v>
      </c>
      <c r="DC14" s="5" t="s">
        <v>359</v>
      </c>
      <c r="DD14" s="5" t="s">
        <v>360</v>
      </c>
      <c r="DE14" s="5"/>
      <c r="DF14" s="8">
        <f t="shared" si="8"/>
        <v>1919256.21</v>
      </c>
      <c r="DG14" s="8">
        <f t="shared" si="9"/>
        <v>1927564.68</v>
      </c>
      <c r="DH14" s="8">
        <f t="shared" si="10"/>
        <v>8308.4699999999993</v>
      </c>
      <c r="DI14" s="8">
        <f>(BM14-(BM14/1.16*0.005))-DF14</f>
        <v>1.9499997142702341E-3</v>
      </c>
      <c r="DJ14" s="21"/>
      <c r="DK14" s="22"/>
      <c r="DL14" s="8">
        <v>0</v>
      </c>
      <c r="DM14" s="17">
        <v>1</v>
      </c>
      <c r="DN14" s="8">
        <v>1919256.21</v>
      </c>
      <c r="DO14" s="8">
        <v>8308.4699999999993</v>
      </c>
      <c r="DP14" s="100">
        <v>0</v>
      </c>
      <c r="DQ14" s="100" t="s">
        <v>406</v>
      </c>
      <c r="DR14" s="101">
        <v>40483</v>
      </c>
      <c r="DS14" s="101">
        <v>40529</v>
      </c>
      <c r="DT14" s="102">
        <v>3</v>
      </c>
      <c r="DU14" s="101">
        <v>40557</v>
      </c>
      <c r="DV14" s="25"/>
      <c r="DW14" s="8"/>
      <c r="DX14" s="8"/>
      <c r="DY14" s="8"/>
      <c r="DZ14" s="22"/>
      <c r="EA14" s="22"/>
      <c r="EB14" s="8"/>
      <c r="EC14" s="22"/>
      <c r="ED14" s="8"/>
      <c r="EE14" s="8"/>
      <c r="EF14" s="8"/>
      <c r="EG14" s="8"/>
      <c r="EH14" s="22"/>
      <c r="EI14" s="22"/>
      <c r="EJ14" s="8"/>
      <c r="EK14" s="22"/>
      <c r="EL14" s="8"/>
      <c r="EM14" s="8"/>
      <c r="EN14" s="8"/>
      <c r="EO14" s="8"/>
      <c r="EP14" s="22"/>
      <c r="EQ14" s="22"/>
      <c r="ER14" s="8"/>
      <c r="ES14" s="22"/>
      <c r="ET14" s="8"/>
      <c r="EU14" s="8"/>
      <c r="EV14" s="8"/>
      <c r="EW14" s="82"/>
      <c r="EX14" s="82"/>
      <c r="EY14" s="82"/>
      <c r="EZ14" s="82"/>
      <c r="FA14" s="23"/>
      <c r="FB14" s="24"/>
      <c r="FC14" s="5"/>
      <c r="FD14" s="22"/>
      <c r="FE14" s="24"/>
      <c r="FF14" s="17">
        <f>(FB14*100)/AQ14</f>
        <v>0</v>
      </c>
      <c r="FG14" s="12" t="s">
        <v>129</v>
      </c>
      <c r="FH14" s="5"/>
      <c r="FI14" s="22"/>
      <c r="FJ14" s="8"/>
      <c r="FK14" s="5" t="s">
        <v>394</v>
      </c>
      <c r="FL14" s="22">
        <v>40476</v>
      </c>
      <c r="FM14" s="8">
        <v>192756.46</v>
      </c>
      <c r="FN14" s="5" t="s">
        <v>394</v>
      </c>
      <c r="FO14" s="22">
        <v>40476</v>
      </c>
      <c r="FP14" s="8">
        <v>192756.46</v>
      </c>
      <c r="FQ14" s="5"/>
      <c r="FR14" s="26"/>
      <c r="FS14" s="24"/>
      <c r="FT14" s="12"/>
      <c r="FU14" s="26"/>
      <c r="FV14" s="5"/>
      <c r="FW14" s="12"/>
      <c r="FX14" s="26"/>
      <c r="FY14" s="5"/>
      <c r="GA14" s="38"/>
      <c r="GC14" s="38"/>
      <c r="GE14" s="38"/>
      <c r="GG14" s="38"/>
      <c r="GH14" s="13">
        <f t="shared" si="16"/>
        <v>0</v>
      </c>
      <c r="GI14" s="38">
        <v>40472</v>
      </c>
      <c r="GJ14" s="13">
        <f t="shared" si="17"/>
        <v>0</v>
      </c>
      <c r="GK14" s="45">
        <v>40623</v>
      </c>
      <c r="GL14" s="13">
        <f t="shared" si="18"/>
        <v>0</v>
      </c>
      <c r="GM14" s="45">
        <v>40623</v>
      </c>
      <c r="GN14" s="13">
        <f t="shared" si="19"/>
        <v>308571</v>
      </c>
      <c r="GO14" s="38">
        <v>40472</v>
      </c>
      <c r="GP14" s="13">
        <f t="shared" si="20"/>
        <v>514285</v>
      </c>
      <c r="GQ14" s="42">
        <v>40487</v>
      </c>
      <c r="GR14" s="13">
        <f t="shared" si="21"/>
        <v>205714</v>
      </c>
      <c r="GS14" s="45">
        <v>40490</v>
      </c>
    </row>
    <row r="15" spans="1:221" s="6" customFormat="1" ht="45" x14ac:dyDescent="0.15">
      <c r="A15" s="35">
        <v>12</v>
      </c>
      <c r="B15" s="17" t="s">
        <v>437</v>
      </c>
      <c r="C15" s="90" t="s">
        <v>318</v>
      </c>
      <c r="D15" s="4" t="s">
        <v>299</v>
      </c>
      <c r="E15" s="6" t="s">
        <v>198</v>
      </c>
      <c r="F15" s="5" t="s">
        <v>181</v>
      </c>
      <c r="G15" s="5" t="s">
        <v>434</v>
      </c>
      <c r="H15" s="5" t="str">
        <f t="shared" si="33"/>
        <v>MSM/OP/013/11 INV. REST.</v>
      </c>
      <c r="I15" s="7">
        <v>40459</v>
      </c>
      <c r="J15" s="8">
        <v>0</v>
      </c>
      <c r="K15" s="7">
        <v>40469</v>
      </c>
      <c r="L15" s="7">
        <f>K15</f>
        <v>40469</v>
      </c>
      <c r="M15" s="39" t="s">
        <v>300</v>
      </c>
      <c r="N15" s="7">
        <f>L15</f>
        <v>40469</v>
      </c>
      <c r="O15" s="39" t="s">
        <v>301</v>
      </c>
      <c r="P15" s="7">
        <f>N15+1</f>
        <v>40470</v>
      </c>
      <c r="Q15" s="39" t="s">
        <v>268</v>
      </c>
      <c r="R15" s="7">
        <f>P15+1</f>
        <v>40471</v>
      </c>
      <c r="S15" s="39" t="s">
        <v>268</v>
      </c>
      <c r="T15" s="7">
        <f>R15+1</f>
        <v>40472</v>
      </c>
      <c r="U15" s="39" t="s">
        <v>268</v>
      </c>
      <c r="V15" s="7">
        <f>T15+1</f>
        <v>40473</v>
      </c>
      <c r="W15" s="39" t="s">
        <v>268</v>
      </c>
      <c r="X15" s="7">
        <f>V15+3</f>
        <v>40476</v>
      </c>
      <c r="Y15" s="7">
        <f t="shared" si="34"/>
        <v>40478</v>
      </c>
      <c r="Z15" s="7">
        <f t="shared" si="34"/>
        <v>40480</v>
      </c>
      <c r="AA15" s="7">
        <f>Z15+3</f>
        <v>40483</v>
      </c>
      <c r="AB15" s="7">
        <f>AA15+AC15</f>
        <v>40529</v>
      </c>
      <c r="AC15" s="9">
        <v>46</v>
      </c>
      <c r="AD15" s="10" t="s">
        <v>203</v>
      </c>
      <c r="AE15" s="11">
        <v>200000</v>
      </c>
      <c r="AF15" s="6">
        <v>0</v>
      </c>
      <c r="AG15" s="6">
        <v>0</v>
      </c>
      <c r="AH15" s="6">
        <f>AF15+AG15</f>
        <v>0</v>
      </c>
      <c r="AI15" s="31" t="str">
        <f>IF(AH15&gt;0,"por lo que se otorgará un anticipo del " &amp;AH15  &amp;"%", "NO SE OTORGARA ANTICIPO")</f>
        <v>NO SE OTORGARA ANTICIPO</v>
      </c>
      <c r="AJ15" s="6" t="s">
        <v>205</v>
      </c>
      <c r="AK15" s="6" t="s">
        <v>305</v>
      </c>
      <c r="AL15" s="5" t="s">
        <v>289</v>
      </c>
      <c r="AM15" s="12" t="s">
        <v>182</v>
      </c>
      <c r="AN15" s="13">
        <f>1696134.98*1.16</f>
        <v>1967516.5767999999</v>
      </c>
      <c r="AO15" s="5" t="s">
        <v>303</v>
      </c>
      <c r="AP15" s="5" t="s">
        <v>304</v>
      </c>
      <c r="AQ15" s="30">
        <f>1661693.69*1.16</f>
        <v>1927564.6803999997</v>
      </c>
      <c r="AR15" s="5" t="s">
        <v>183</v>
      </c>
      <c r="AS15" s="14" t="s">
        <v>184</v>
      </c>
      <c r="AT15" s="40">
        <f>1682807*1.16</f>
        <v>1952056.1199999999</v>
      </c>
      <c r="AU15" s="12"/>
      <c r="AV15" s="12"/>
      <c r="AW15" s="12"/>
      <c r="AX15" s="12"/>
      <c r="AY15" s="12"/>
      <c r="AZ15" s="12"/>
      <c r="BA15" s="12"/>
      <c r="BB15" s="12"/>
      <c r="BC15" s="12"/>
      <c r="BD15" s="12"/>
      <c r="BE15" s="12"/>
      <c r="BF15" s="12"/>
      <c r="BG15" s="12"/>
      <c r="BH15" s="12"/>
      <c r="BI15" s="12" t="str">
        <f t="shared" si="35"/>
        <v>URBANIZACIONES Y CONSTRUCCIONES DE LA CIENEGA S.A DE C.V.</v>
      </c>
      <c r="BJ15" s="12" t="str">
        <f t="shared" si="35"/>
        <v>C. AGUSTIN FAJARDO CABEZAS</v>
      </c>
      <c r="BK15" s="12" t="s">
        <v>263</v>
      </c>
      <c r="BL15" s="12" t="s">
        <v>439</v>
      </c>
      <c r="BM15" s="15">
        <f>AQ15</f>
        <v>1927564.6803999997</v>
      </c>
      <c r="BN15" s="28" t="s">
        <v>308</v>
      </c>
      <c r="BO15" s="12" t="s">
        <v>185</v>
      </c>
      <c r="BP15" s="5" t="s">
        <v>132</v>
      </c>
      <c r="BQ15" s="12" t="s">
        <v>133</v>
      </c>
      <c r="BR15" s="16" t="s">
        <v>186</v>
      </c>
      <c r="BS15" s="12" t="s">
        <v>187</v>
      </c>
      <c r="BT15" s="12" t="s">
        <v>188</v>
      </c>
      <c r="BU15" s="12"/>
      <c r="BV15" s="5">
        <v>2010</v>
      </c>
      <c r="BW15" s="5" t="s">
        <v>247</v>
      </c>
      <c r="BX15" s="5" t="s">
        <v>248</v>
      </c>
      <c r="BY15" s="5">
        <v>1</v>
      </c>
      <c r="BZ15" s="86" t="s">
        <v>295</v>
      </c>
      <c r="CA15" s="5" t="s">
        <v>249</v>
      </c>
      <c r="CB15" s="5" t="s">
        <v>363</v>
      </c>
      <c r="CC15" s="15">
        <f t="shared" si="28"/>
        <v>800000</v>
      </c>
      <c r="CD15" s="15">
        <f>'[3]Hoja1 (5)'!$C$7</f>
        <v>800000</v>
      </c>
      <c r="CE15" s="15">
        <f>'[3]Hoja1 (5)'!$D$7</f>
        <v>0</v>
      </c>
      <c r="CF15" s="15">
        <f>'[3]Hoja1 (5)'!$C$9</f>
        <v>0</v>
      </c>
      <c r="CG15" s="15">
        <v>0</v>
      </c>
      <c r="CH15" s="15">
        <v>0</v>
      </c>
      <c r="CI15" s="17">
        <f>DG15</f>
        <v>1927564.68</v>
      </c>
      <c r="CJ15" s="17" t="s">
        <v>308</v>
      </c>
      <c r="CK15" s="18">
        <f>CI15-(CM15+CL15+CN15+CO15)</f>
        <v>1127564.68</v>
      </c>
      <c r="CL15" s="18">
        <f>CE15</f>
        <v>0</v>
      </c>
      <c r="CM15" s="18">
        <f>CD15</f>
        <v>800000</v>
      </c>
      <c r="CN15" s="18">
        <f>CG15</f>
        <v>0</v>
      </c>
      <c r="CO15" s="5"/>
      <c r="CP15" s="17">
        <v>3000</v>
      </c>
      <c r="CQ15" s="5" t="s">
        <v>127</v>
      </c>
      <c r="CR15" s="19" t="str">
        <f>ROUND(CS15,0)&amp;" "&amp;CU15&amp;" "&amp;CV15</f>
        <v>250 M perforacion depozo profundo</v>
      </c>
      <c r="CS15" s="87">
        <f>CT15</f>
        <v>250</v>
      </c>
      <c r="CT15" s="87">
        <f>10+40+40+20+50+60+30</f>
        <v>250</v>
      </c>
      <c r="CU15" s="88" t="s">
        <v>310</v>
      </c>
      <c r="CV15" s="17" t="s">
        <v>364</v>
      </c>
      <c r="CW15" s="20">
        <f>AB15</f>
        <v>40529</v>
      </c>
      <c r="CX15" s="20" t="str">
        <f>IF(CW15=AB15,"mismo plazo de ejecucion del contrato","")</f>
        <v>mismo plazo de ejecucion del contrato</v>
      </c>
      <c r="CY15" s="20">
        <f>CW15+3</f>
        <v>40532</v>
      </c>
      <c r="CZ15" s="20">
        <f>CY15</f>
        <v>40532</v>
      </c>
      <c r="DA15" s="22">
        <v>40317</v>
      </c>
      <c r="DB15" s="5" t="s">
        <v>358</v>
      </c>
      <c r="DC15" s="5" t="s">
        <v>359</v>
      </c>
      <c r="DD15" s="5" t="s">
        <v>360</v>
      </c>
      <c r="DE15" s="5"/>
      <c r="DF15" s="8">
        <f t="shared" si="8"/>
        <v>1919256.21</v>
      </c>
      <c r="DG15" s="8">
        <f t="shared" si="9"/>
        <v>1927564.68</v>
      </c>
      <c r="DH15" s="8">
        <f t="shared" si="10"/>
        <v>8308.4699999999993</v>
      </c>
      <c r="DI15" s="8">
        <f>(BM15-(BM15/1.16*0.005))-DF15</f>
        <v>1.9499997142702341E-3</v>
      </c>
      <c r="DJ15" s="21"/>
      <c r="DK15" s="22"/>
      <c r="DL15" s="8">
        <v>0</v>
      </c>
      <c r="DM15" s="17">
        <v>1</v>
      </c>
      <c r="DN15" s="8">
        <v>1919256.21</v>
      </c>
      <c r="DO15" s="8">
        <v>8308.4699999999993</v>
      </c>
      <c r="DP15" s="100">
        <v>0</v>
      </c>
      <c r="DQ15" s="100" t="s">
        <v>406</v>
      </c>
      <c r="DR15" s="101">
        <v>40483</v>
      </c>
      <c r="DS15" s="101">
        <v>40529</v>
      </c>
      <c r="DT15" s="102">
        <v>3</v>
      </c>
      <c r="DU15" s="101">
        <v>40557</v>
      </c>
      <c r="DV15" s="25"/>
      <c r="DW15" s="8"/>
      <c r="DX15" s="8"/>
      <c r="DY15" s="8"/>
      <c r="DZ15" s="22"/>
      <c r="EA15" s="22"/>
      <c r="EB15" s="8"/>
      <c r="EC15" s="22"/>
      <c r="ED15" s="8"/>
      <c r="EE15" s="8"/>
      <c r="EF15" s="8"/>
      <c r="EG15" s="8"/>
      <c r="EH15" s="22"/>
      <c r="EI15" s="22"/>
      <c r="EJ15" s="8"/>
      <c r="EK15" s="22"/>
      <c r="EL15" s="8"/>
      <c r="EM15" s="8"/>
      <c r="EN15" s="8"/>
      <c r="EO15" s="8"/>
      <c r="EP15" s="22"/>
      <c r="EQ15" s="22"/>
      <c r="ER15" s="8"/>
      <c r="ES15" s="22"/>
      <c r="ET15" s="8"/>
      <c r="EU15" s="8"/>
      <c r="EV15" s="8"/>
      <c r="EW15" s="82"/>
      <c r="EX15" s="82"/>
      <c r="EY15" s="82"/>
      <c r="EZ15" s="82"/>
      <c r="FA15" s="23"/>
      <c r="FB15" s="24"/>
      <c r="FC15" s="5"/>
      <c r="FD15" s="22"/>
      <c r="FE15" s="24"/>
      <c r="FF15" s="17">
        <f>(FB15*100)/AQ15</f>
        <v>0</v>
      </c>
      <c r="FG15" s="12" t="s">
        <v>129</v>
      </c>
      <c r="FH15" s="5"/>
      <c r="FI15" s="22"/>
      <c r="FJ15" s="8"/>
      <c r="FK15" s="5" t="s">
        <v>394</v>
      </c>
      <c r="FL15" s="22">
        <v>40476</v>
      </c>
      <c r="FM15" s="8">
        <v>192756.46</v>
      </c>
      <c r="FN15" s="5" t="s">
        <v>394</v>
      </c>
      <c r="FO15" s="22">
        <v>40476</v>
      </c>
      <c r="FP15" s="8">
        <v>192756.46</v>
      </c>
      <c r="FQ15" s="5"/>
      <c r="FR15" s="26"/>
      <c r="FS15" s="24"/>
      <c r="FT15" s="12"/>
      <c r="FU15" s="26"/>
      <c r="FV15" s="5"/>
      <c r="FW15" s="12"/>
      <c r="FX15" s="26"/>
      <c r="FY15" s="5"/>
      <c r="GA15" s="38"/>
      <c r="GC15" s="38"/>
      <c r="GE15" s="38"/>
      <c r="GG15" s="38"/>
      <c r="GH15" s="13">
        <f t="shared" si="16"/>
        <v>0</v>
      </c>
      <c r="GI15" s="38">
        <v>40472</v>
      </c>
      <c r="GJ15" s="13">
        <f t="shared" si="17"/>
        <v>0</v>
      </c>
      <c r="GK15" s="45">
        <v>40623</v>
      </c>
      <c r="GL15" s="13">
        <f t="shared" si="18"/>
        <v>0</v>
      </c>
      <c r="GM15" s="45">
        <v>40623</v>
      </c>
      <c r="GN15" s="13">
        <f t="shared" si="19"/>
        <v>240000</v>
      </c>
      <c r="GO15" s="38">
        <v>40472</v>
      </c>
      <c r="GP15" s="13">
        <f t="shared" si="20"/>
        <v>400000</v>
      </c>
      <c r="GQ15" s="42">
        <v>40487</v>
      </c>
      <c r="GR15" s="13">
        <f t="shared" si="21"/>
        <v>160000</v>
      </c>
      <c r="GS15" s="45">
        <v>40490</v>
      </c>
    </row>
    <row r="16" spans="1:221" s="6" customFormat="1" ht="26.25" x14ac:dyDescent="0.15">
      <c r="A16" s="35">
        <v>13</v>
      </c>
      <c r="B16" s="17" t="str">
        <f>'[3]Hoja1 (5)'!$A$17</f>
        <v>PROMOCION DEL DESARROLLO URBANO</v>
      </c>
      <c r="C16" s="90"/>
      <c r="D16" s="4"/>
      <c r="F16" s="5"/>
      <c r="G16" s="5"/>
      <c r="H16" s="5"/>
      <c r="I16" s="7"/>
      <c r="J16" s="8"/>
      <c r="K16" s="7"/>
      <c r="L16" s="7"/>
      <c r="M16" s="39"/>
      <c r="N16" s="7"/>
      <c r="O16" s="39"/>
      <c r="P16" s="7"/>
      <c r="Q16" s="39"/>
      <c r="R16" s="7"/>
      <c r="S16" s="39"/>
      <c r="T16" s="7"/>
      <c r="U16" s="39"/>
      <c r="V16" s="7"/>
      <c r="W16" s="39"/>
      <c r="X16" s="7"/>
      <c r="Y16" s="7"/>
      <c r="Z16" s="7"/>
      <c r="AA16" s="7"/>
      <c r="AB16" s="7"/>
      <c r="AC16" s="9"/>
      <c r="AD16" s="10"/>
      <c r="AE16" s="11"/>
      <c r="AI16" s="31"/>
      <c r="AL16" s="5"/>
      <c r="AM16" s="12"/>
      <c r="AN16" s="13"/>
      <c r="AO16" s="5"/>
      <c r="AP16" s="5"/>
      <c r="AQ16" s="30"/>
      <c r="AR16" s="5"/>
      <c r="AS16" s="14"/>
      <c r="AT16" s="40"/>
      <c r="AU16" s="12"/>
      <c r="AV16" s="12"/>
      <c r="AW16" s="12"/>
      <c r="AX16" s="12"/>
      <c r="AY16" s="12"/>
      <c r="AZ16" s="12"/>
      <c r="BA16" s="12"/>
      <c r="BB16" s="12"/>
      <c r="BC16" s="12"/>
      <c r="BD16" s="12"/>
      <c r="BE16" s="12"/>
      <c r="BF16" s="12"/>
      <c r="BG16" s="12"/>
      <c r="BH16" s="12"/>
      <c r="BI16" s="12"/>
      <c r="BJ16" s="12"/>
      <c r="BK16" s="12"/>
      <c r="BL16" s="12" t="s">
        <v>439</v>
      </c>
      <c r="BM16" s="15"/>
      <c r="BN16" s="28"/>
      <c r="BO16" s="12"/>
      <c r="BP16" s="5"/>
      <c r="BQ16" s="12"/>
      <c r="BR16" s="16"/>
      <c r="BS16" s="12"/>
      <c r="BT16" s="12"/>
      <c r="BU16" s="12"/>
      <c r="BV16" s="5"/>
      <c r="BW16" s="5"/>
      <c r="BX16" s="5"/>
      <c r="BY16" s="5"/>
      <c r="BZ16" s="86"/>
      <c r="CA16" s="5"/>
      <c r="CB16" s="5"/>
      <c r="CC16" s="15">
        <f t="shared" si="28"/>
        <v>20000</v>
      </c>
      <c r="CD16" s="15">
        <f>'[3]Hoja1 (5)'!$C$20</f>
        <v>10000</v>
      </c>
      <c r="CE16" s="15"/>
      <c r="CF16" s="15">
        <f>'[3]Hoja1 (5)'!$E$20</f>
        <v>10000</v>
      </c>
      <c r="CG16" s="15"/>
      <c r="CH16" s="15"/>
      <c r="CI16" s="17"/>
      <c r="CJ16" s="17"/>
      <c r="CK16" s="18"/>
      <c r="CL16" s="18"/>
      <c r="CM16" s="18">
        <f>CD16</f>
        <v>10000</v>
      </c>
      <c r="CN16" s="18"/>
      <c r="CO16" s="5"/>
      <c r="CP16" s="17"/>
      <c r="CQ16" s="5"/>
      <c r="CR16" s="19"/>
      <c r="CS16" s="87"/>
      <c r="CT16" s="87"/>
      <c r="CU16" s="88"/>
      <c r="CV16" s="17"/>
      <c r="CW16" s="20"/>
      <c r="CX16" s="20"/>
      <c r="CY16" s="20"/>
      <c r="CZ16" s="20"/>
      <c r="DA16" s="22"/>
      <c r="DB16" s="5"/>
      <c r="DC16" s="5"/>
      <c r="DD16" s="5"/>
      <c r="DE16" s="5"/>
      <c r="DF16" s="8"/>
      <c r="DG16" s="8"/>
      <c r="DH16" s="8"/>
      <c r="DI16" s="8"/>
      <c r="DJ16" s="21"/>
      <c r="DK16" s="22"/>
      <c r="DL16" s="8"/>
      <c r="DM16" s="17"/>
      <c r="DN16" s="8"/>
      <c r="DO16" s="8"/>
      <c r="DP16" s="100"/>
      <c r="DQ16" s="100"/>
      <c r="DR16" s="101"/>
      <c r="DS16" s="101"/>
      <c r="DT16" s="102"/>
      <c r="DU16" s="101"/>
      <c r="DV16" s="25"/>
      <c r="DW16" s="8"/>
      <c r="DX16" s="8"/>
      <c r="DY16" s="8"/>
      <c r="DZ16" s="22"/>
      <c r="EA16" s="22"/>
      <c r="EB16" s="8"/>
      <c r="EC16" s="22"/>
      <c r="ED16" s="8"/>
      <c r="EE16" s="8"/>
      <c r="EF16" s="8"/>
      <c r="EG16" s="8"/>
      <c r="EH16" s="22"/>
      <c r="EI16" s="22"/>
      <c r="EJ16" s="8"/>
      <c r="EK16" s="22"/>
      <c r="EL16" s="8"/>
      <c r="EM16" s="8"/>
      <c r="EN16" s="8"/>
      <c r="EO16" s="8"/>
      <c r="EP16" s="22"/>
      <c r="EQ16" s="22"/>
      <c r="ER16" s="8"/>
      <c r="ES16" s="22"/>
      <c r="ET16" s="8"/>
      <c r="EU16" s="8"/>
      <c r="EV16" s="8"/>
      <c r="EW16" s="82"/>
      <c r="EX16" s="82"/>
      <c r="EY16" s="82"/>
      <c r="EZ16" s="82"/>
      <c r="FA16" s="23"/>
      <c r="FB16" s="24"/>
      <c r="FC16" s="5"/>
      <c r="FD16" s="22"/>
      <c r="FE16" s="24"/>
      <c r="FF16" s="17"/>
      <c r="FG16" s="12"/>
      <c r="FH16" s="5"/>
      <c r="FI16" s="22"/>
      <c r="FJ16" s="8"/>
      <c r="FK16" s="5"/>
      <c r="FL16" s="22"/>
      <c r="FM16" s="8"/>
      <c r="FN16" s="5"/>
      <c r="FO16" s="22"/>
      <c r="FP16" s="8"/>
      <c r="FQ16" s="5"/>
      <c r="FR16" s="26"/>
      <c r="FS16" s="24"/>
      <c r="FT16" s="12"/>
      <c r="FU16" s="26"/>
      <c r="FV16" s="5"/>
      <c r="FW16" s="12"/>
      <c r="FX16" s="26"/>
      <c r="FY16" s="5"/>
      <c r="GA16" s="38"/>
      <c r="GC16" s="38"/>
      <c r="GE16" s="38"/>
      <c r="GG16" s="38"/>
      <c r="GH16" s="13"/>
      <c r="GI16" s="38"/>
      <c r="GJ16" s="13"/>
      <c r="GK16" s="45"/>
      <c r="GL16" s="13"/>
      <c r="GM16" s="45"/>
      <c r="GN16" s="13">
        <f t="shared" si="19"/>
        <v>3000</v>
      </c>
      <c r="GO16" s="38"/>
      <c r="GP16" s="13">
        <f t="shared" si="20"/>
        <v>5000</v>
      </c>
      <c r="GQ16" s="42"/>
      <c r="GR16" s="13">
        <f t="shared" si="21"/>
        <v>2000</v>
      </c>
      <c r="GS16" s="45"/>
    </row>
    <row r="17" spans="1:201" s="49" customFormat="1" ht="26.25" x14ac:dyDescent="0.15">
      <c r="A17" s="47"/>
      <c r="B17" s="3" t="s">
        <v>418</v>
      </c>
      <c r="C17" s="91"/>
      <c r="D17" s="48"/>
      <c r="F17" s="2"/>
      <c r="G17" s="2"/>
      <c r="H17" s="2"/>
      <c r="I17" s="50"/>
      <c r="J17" s="51"/>
      <c r="K17" s="50"/>
      <c r="L17" s="50"/>
      <c r="M17" s="52"/>
      <c r="N17" s="50"/>
      <c r="O17" s="52"/>
      <c r="P17" s="50"/>
      <c r="Q17" s="52"/>
      <c r="R17" s="50"/>
      <c r="S17" s="53"/>
      <c r="T17" s="50"/>
      <c r="U17" s="52"/>
      <c r="V17" s="50"/>
      <c r="W17" s="52"/>
      <c r="X17" s="50"/>
      <c r="Y17" s="50"/>
      <c r="Z17" s="50"/>
      <c r="AA17" s="50"/>
      <c r="AB17" s="50"/>
      <c r="AC17" s="54"/>
      <c r="AD17" s="55"/>
      <c r="AE17" s="56"/>
      <c r="AL17" s="2"/>
      <c r="AM17" s="57"/>
      <c r="AN17" s="58"/>
      <c r="AO17" s="2"/>
      <c r="AP17" s="2"/>
      <c r="AQ17" s="59"/>
      <c r="AR17" s="2"/>
      <c r="AS17" s="60"/>
      <c r="AT17" s="61"/>
      <c r="AU17" s="57"/>
      <c r="AV17" s="57"/>
      <c r="AW17" s="57"/>
      <c r="AX17" s="57"/>
      <c r="AY17" s="57"/>
      <c r="AZ17" s="57"/>
      <c r="BA17" s="57"/>
      <c r="BB17" s="57"/>
      <c r="BC17" s="57"/>
      <c r="BD17" s="57"/>
      <c r="BE17" s="57"/>
      <c r="BF17" s="57"/>
      <c r="BG17" s="57"/>
      <c r="BH17" s="57"/>
      <c r="BI17" s="57"/>
      <c r="BJ17" s="57"/>
      <c r="BK17" s="57"/>
      <c r="BL17" s="12"/>
      <c r="BM17" s="62"/>
      <c r="BN17" s="63"/>
      <c r="BO17" s="57"/>
      <c r="BP17" s="2"/>
      <c r="BQ17" s="57"/>
      <c r="BR17" s="64"/>
      <c r="BS17" s="57"/>
      <c r="BT17" s="57"/>
      <c r="BU17" s="57"/>
      <c r="BV17" s="2"/>
      <c r="BW17" s="2"/>
      <c r="BX17" s="2"/>
      <c r="BY17" s="2"/>
      <c r="BZ17" s="2"/>
      <c r="CA17" s="2"/>
      <c r="CB17" s="2"/>
      <c r="CC17" s="15"/>
      <c r="CD17" s="62"/>
      <c r="CE17" s="62"/>
      <c r="CF17" s="62"/>
      <c r="CG17" s="62"/>
      <c r="CH17" s="62"/>
      <c r="CI17" s="65"/>
      <c r="CJ17" s="62"/>
      <c r="CK17" s="66"/>
      <c r="CL17" s="66"/>
      <c r="CM17" s="66"/>
      <c r="CN17" s="66"/>
      <c r="CO17" s="2"/>
      <c r="CP17" s="65"/>
      <c r="CQ17" s="2"/>
      <c r="CR17" s="67"/>
      <c r="CS17" s="76"/>
      <c r="CT17" s="76"/>
      <c r="CU17" s="65"/>
      <c r="CV17" s="65"/>
      <c r="CW17" s="68"/>
      <c r="CX17" s="68"/>
      <c r="CY17" s="68"/>
      <c r="CZ17" s="68"/>
      <c r="DA17" s="70"/>
      <c r="DB17" s="2"/>
      <c r="DC17" s="2"/>
      <c r="DD17" s="2"/>
      <c r="DE17" s="2"/>
      <c r="DF17" s="8"/>
      <c r="DG17" s="8"/>
      <c r="DH17" s="8"/>
      <c r="DI17" s="8"/>
      <c r="DJ17" s="69"/>
      <c r="DK17" s="70"/>
      <c r="DL17" s="51"/>
      <c r="DM17" s="65"/>
      <c r="DN17" s="51"/>
      <c r="DO17" s="51"/>
      <c r="DP17" s="51"/>
      <c r="DQ17" s="8"/>
      <c r="DR17" s="70"/>
      <c r="DS17" s="70"/>
      <c r="DT17" s="65"/>
      <c r="DU17" s="70"/>
      <c r="DV17" s="51"/>
      <c r="DW17" s="51"/>
      <c r="DX17" s="51"/>
      <c r="DY17" s="8"/>
      <c r="DZ17" s="70"/>
      <c r="EA17" s="70"/>
      <c r="EB17" s="51"/>
      <c r="EC17" s="70"/>
      <c r="ED17" s="51"/>
      <c r="EE17" s="51"/>
      <c r="EF17" s="51"/>
      <c r="EG17" s="51"/>
      <c r="EH17" s="70"/>
      <c r="EI17" s="70"/>
      <c r="EJ17" s="51"/>
      <c r="EK17" s="70"/>
      <c r="EL17" s="51"/>
      <c r="EM17" s="51"/>
      <c r="EN17" s="51"/>
      <c r="EO17" s="8"/>
      <c r="EP17" s="70"/>
      <c r="EQ17" s="70"/>
      <c r="ER17" s="51"/>
      <c r="ES17" s="70"/>
      <c r="ET17" s="51"/>
      <c r="EU17" s="51"/>
      <c r="EV17" s="8"/>
      <c r="EW17" s="82"/>
      <c r="EX17" s="82"/>
      <c r="EY17" s="82"/>
      <c r="EZ17" s="82"/>
      <c r="FA17" s="71"/>
      <c r="FB17" s="72"/>
      <c r="FC17" s="2"/>
      <c r="FD17" s="70"/>
      <c r="FE17" s="72"/>
      <c r="FF17" s="73"/>
      <c r="FG17" s="57"/>
      <c r="FH17" s="2"/>
      <c r="FI17" s="70"/>
      <c r="FJ17" s="51"/>
      <c r="FK17" s="2"/>
      <c r="FL17" s="70"/>
      <c r="FM17" s="51"/>
      <c r="FN17" s="2"/>
      <c r="FO17" s="70"/>
      <c r="FP17" s="65"/>
      <c r="FQ17" s="2"/>
      <c r="FR17" s="74"/>
      <c r="FS17" s="72"/>
      <c r="FT17" s="57"/>
      <c r="FU17" s="74"/>
      <c r="FV17" s="2"/>
      <c r="FW17" s="57"/>
      <c r="FX17" s="74"/>
      <c r="FY17" s="2"/>
      <c r="GA17" s="46"/>
      <c r="GC17" s="46"/>
      <c r="GE17" s="46"/>
      <c r="GG17" s="46"/>
      <c r="GH17" s="13">
        <f t="shared" si="16"/>
        <v>0</v>
      </c>
      <c r="GI17" s="46"/>
      <c r="GJ17" s="13">
        <f t="shared" si="17"/>
        <v>0</v>
      </c>
      <c r="GK17" s="46"/>
      <c r="GL17" s="13">
        <f t="shared" si="18"/>
        <v>0</v>
      </c>
      <c r="GM17" s="46"/>
      <c r="GN17" s="13">
        <f t="shared" si="19"/>
        <v>0</v>
      </c>
      <c r="GO17" s="46"/>
      <c r="GP17" s="13">
        <f t="shared" si="20"/>
        <v>0</v>
      </c>
      <c r="GQ17" s="46"/>
      <c r="GR17" s="13">
        <f t="shared" si="21"/>
        <v>0</v>
      </c>
      <c r="GS17" s="46"/>
    </row>
    <row r="18" spans="1:201" s="6" customFormat="1" ht="63" x14ac:dyDescent="0.15">
      <c r="A18" s="35">
        <v>14</v>
      </c>
      <c r="B18" s="1" t="s">
        <v>419</v>
      </c>
      <c r="C18" s="90" t="s">
        <v>318</v>
      </c>
      <c r="D18" s="4" t="s">
        <v>420</v>
      </c>
      <c r="E18" s="6" t="s">
        <v>198</v>
      </c>
      <c r="F18" s="5" t="s">
        <v>181</v>
      </c>
      <c r="G18" s="5" t="s">
        <v>435</v>
      </c>
      <c r="H18" s="5" t="str">
        <f t="shared" si="33"/>
        <v>MSM/OP/014/11 INV. REST.</v>
      </c>
      <c r="I18" s="7">
        <v>40459</v>
      </c>
      <c r="J18" s="8">
        <v>0</v>
      </c>
      <c r="K18" s="7">
        <v>40469</v>
      </c>
      <c r="L18" s="7">
        <f>K18</f>
        <v>40469</v>
      </c>
      <c r="M18" s="39" t="s">
        <v>300</v>
      </c>
      <c r="N18" s="7">
        <f>L18</f>
        <v>40469</v>
      </c>
      <c r="O18" s="39" t="s">
        <v>301</v>
      </c>
      <c r="P18" s="7">
        <f>N18+1</f>
        <v>40470</v>
      </c>
      <c r="Q18" s="39" t="s">
        <v>268</v>
      </c>
      <c r="R18" s="7">
        <f>P18+1</f>
        <v>40471</v>
      </c>
      <c r="S18" s="39" t="s">
        <v>268</v>
      </c>
      <c r="T18" s="7">
        <f>R18+1</f>
        <v>40472</v>
      </c>
      <c r="U18" s="39" t="s">
        <v>268</v>
      </c>
      <c r="V18" s="7">
        <v>40473</v>
      </c>
      <c r="W18" s="39" t="s">
        <v>268</v>
      </c>
      <c r="X18" s="7">
        <f>V18+3</f>
        <v>40476</v>
      </c>
      <c r="Y18" s="7">
        <f>X18+1</f>
        <v>40477</v>
      </c>
      <c r="Z18" s="7">
        <f>Y18</f>
        <v>40477</v>
      </c>
      <c r="AA18" s="7">
        <f>X18+1</f>
        <v>40477</v>
      </c>
      <c r="AB18" s="7">
        <f>AA18+AC18</f>
        <v>40535</v>
      </c>
      <c r="AC18" s="9">
        <v>58</v>
      </c>
      <c r="AD18" s="10" t="s">
        <v>203</v>
      </c>
      <c r="AE18" s="11">
        <v>200000</v>
      </c>
      <c r="AF18" s="6">
        <v>0</v>
      </c>
      <c r="AG18" s="6">
        <v>0</v>
      </c>
      <c r="AH18" s="6">
        <f>AF18+AG18</f>
        <v>0</v>
      </c>
      <c r="AI18" s="31" t="str">
        <f>IF(AH18&gt;0,"por lo que se otorgará un anticipo del " &amp;AH18  &amp;"%", "NO SE OTORGARA ANTICIPO")</f>
        <v>NO SE OTORGARA ANTICIPO</v>
      </c>
      <c r="AJ18" s="6" t="s">
        <v>205</v>
      </c>
      <c r="AK18" s="6" t="s">
        <v>302</v>
      </c>
      <c r="AL18" s="5" t="s">
        <v>272</v>
      </c>
      <c r="AM18" s="14" t="s">
        <v>273</v>
      </c>
      <c r="AN18" s="13"/>
      <c r="AO18" s="5" t="s">
        <v>257</v>
      </c>
      <c r="AP18" s="5" t="s">
        <v>258</v>
      </c>
      <c r="AQ18" s="30">
        <f>CC18-1625</f>
        <v>2258375</v>
      </c>
      <c r="AR18" s="5" t="s">
        <v>183</v>
      </c>
      <c r="AS18" s="14" t="s">
        <v>184</v>
      </c>
      <c r="AT18" s="40"/>
      <c r="AU18" s="12"/>
      <c r="AV18" s="12"/>
      <c r="AW18" s="12"/>
      <c r="AX18" s="12"/>
      <c r="AY18" s="12"/>
      <c r="AZ18" s="12"/>
      <c r="BA18" s="12"/>
      <c r="BB18" s="12"/>
      <c r="BC18" s="12"/>
      <c r="BD18" s="12"/>
      <c r="BE18" s="12"/>
      <c r="BF18" s="12"/>
      <c r="BG18" s="12"/>
      <c r="BH18" s="12"/>
      <c r="BI18" s="12" t="str">
        <f>AO18</f>
        <v>ALFONSO BERNAL GUTIERREZ</v>
      </c>
      <c r="BJ18" s="12" t="str">
        <f>AP18</f>
        <v>C. ALFONSO BERNAL GUTIERREZ</v>
      </c>
      <c r="BK18" s="12"/>
      <c r="BL18" s="12" t="str">
        <f>IF(CC18&gt;1160000,"CONTRATO POR INVITACION RESTRINGIDA A CUANDO MENOS TRES CONTRATISTAS","CONTRATO POR ADJUDICACION DIRECTA")</f>
        <v>CONTRATO POR INVITACION RESTRINGIDA A CUANDO MENOS TRES CONTRATISTAS</v>
      </c>
      <c r="BM18" s="15">
        <f>AQ18</f>
        <v>2258375</v>
      </c>
      <c r="BN18" s="28" t="s">
        <v>309</v>
      </c>
      <c r="BO18" s="12" t="s">
        <v>185</v>
      </c>
      <c r="BP18" s="5" t="s">
        <v>132</v>
      </c>
      <c r="BQ18" s="12" t="s">
        <v>133</v>
      </c>
      <c r="BR18" s="16" t="s">
        <v>186</v>
      </c>
      <c r="BS18" s="12" t="s">
        <v>187</v>
      </c>
      <c r="BT18" s="12" t="s">
        <v>188</v>
      </c>
      <c r="BU18" s="12"/>
      <c r="BV18" s="5">
        <v>2010</v>
      </c>
      <c r="BW18" s="5" t="s">
        <v>125</v>
      </c>
      <c r="BX18" s="5" t="s">
        <v>126</v>
      </c>
      <c r="BY18" s="5">
        <v>1</v>
      </c>
      <c r="BZ18" s="5" t="s">
        <v>264</v>
      </c>
      <c r="CA18" s="5" t="s">
        <v>249</v>
      </c>
      <c r="CB18" s="5" t="s">
        <v>265</v>
      </c>
      <c r="CC18" s="15">
        <f t="shared" si="28"/>
        <v>2260000</v>
      </c>
      <c r="CD18" s="15">
        <f>SUM('[4]Hoja1 (2)'!$C$7:$C$11)</f>
        <v>1130000</v>
      </c>
      <c r="CE18" s="15"/>
      <c r="CF18" s="15">
        <f>SUM('[4]Hoja1 (2)'!$E$7:$E$11)</f>
        <v>1130000</v>
      </c>
      <c r="CG18" s="15">
        <v>0</v>
      </c>
      <c r="CH18" s="15">
        <v>0</v>
      </c>
      <c r="CI18" s="17">
        <f>DG18</f>
        <v>2177514.305526345</v>
      </c>
      <c r="CJ18" s="17" t="s">
        <v>393</v>
      </c>
      <c r="CK18" s="18">
        <f>CI18-(CM18+CL18+CN18+CO18)</f>
        <v>1047514.305526345</v>
      </c>
      <c r="CL18" s="18">
        <f>CE18</f>
        <v>0</v>
      </c>
      <c r="CM18" s="18">
        <f>CD18</f>
        <v>1130000</v>
      </c>
      <c r="CN18" s="18">
        <f>CG18</f>
        <v>0</v>
      </c>
      <c r="CO18" s="5"/>
      <c r="CP18" s="17">
        <f>[5]aportaciones!H5</f>
        <v>3000</v>
      </c>
      <c r="CQ18" s="5" t="s">
        <v>127</v>
      </c>
      <c r="CR18" s="19" t="str">
        <f>ROUND(CS18,0)&amp;" "&amp;CU18&amp;" "&amp;CV18</f>
        <v xml:space="preserve">3520 M2 Pavimentacion de  concreto hidraulico </v>
      </c>
      <c r="CS18" s="87">
        <f>[5]aportaciones!I5</f>
        <v>3520</v>
      </c>
      <c r="CT18" s="87">
        <v>4414.8</v>
      </c>
      <c r="CU18" s="17" t="s">
        <v>270</v>
      </c>
      <c r="CV18" s="17" t="s">
        <v>321</v>
      </c>
      <c r="CW18" s="20">
        <f>AB18</f>
        <v>40535</v>
      </c>
      <c r="CX18" s="20" t="str">
        <f>IF(CW18=AB18,"mismo plazo de ejecucion del contrato","")</f>
        <v>mismo plazo de ejecucion del contrato</v>
      </c>
      <c r="CY18" s="20">
        <f>CW18</f>
        <v>40535</v>
      </c>
      <c r="CZ18" s="20">
        <f>CY18</f>
        <v>40535</v>
      </c>
      <c r="DA18" s="22">
        <v>40317</v>
      </c>
      <c r="DB18" s="5"/>
      <c r="DC18" s="5"/>
      <c r="DD18" s="5"/>
      <c r="DE18" s="5"/>
      <c r="DF18" s="8">
        <f t="shared" si="8"/>
        <v>2168128.4655263452</v>
      </c>
      <c r="DG18" s="8">
        <f>DL18+DN18+DV18+ED18+EL18+ET18+DH18</f>
        <v>2177514.305526345</v>
      </c>
      <c r="DH18" s="8">
        <f t="shared" si="10"/>
        <v>9385.84</v>
      </c>
      <c r="DI18" s="8">
        <f>(BM18-(BM18/1.16*0.005))-DF18</f>
        <v>80512.159473654814</v>
      </c>
      <c r="DJ18" s="21"/>
      <c r="DK18" s="22"/>
      <c r="DL18" s="8">
        <v>0</v>
      </c>
      <c r="DM18" s="17">
        <v>1</v>
      </c>
      <c r="DN18" s="8">
        <v>1621918.3655263451</v>
      </c>
      <c r="DO18" s="8">
        <v>7021.29</v>
      </c>
      <c r="DP18" s="8">
        <v>0</v>
      </c>
      <c r="DQ18" s="8" t="s">
        <v>345</v>
      </c>
      <c r="DR18" s="22">
        <v>40511</v>
      </c>
      <c r="DS18" s="22">
        <v>40505</v>
      </c>
      <c r="DT18" s="17">
        <v>1090</v>
      </c>
      <c r="DU18" s="22">
        <v>40850</v>
      </c>
      <c r="DV18" s="8">
        <v>546210.1</v>
      </c>
      <c r="DW18" s="8">
        <v>2364.5500000000002</v>
      </c>
      <c r="DX18" s="8">
        <v>0</v>
      </c>
      <c r="DY18" s="8" t="s">
        <v>405</v>
      </c>
      <c r="DZ18" s="22">
        <v>40511</v>
      </c>
      <c r="EA18" s="22">
        <v>40535</v>
      </c>
      <c r="EB18" s="17">
        <v>1096</v>
      </c>
      <c r="EC18" s="22">
        <v>40553</v>
      </c>
      <c r="ED18" s="8"/>
      <c r="EE18" s="8"/>
      <c r="EF18" s="8"/>
      <c r="EG18" s="8"/>
      <c r="EH18" s="22"/>
      <c r="EI18" s="22"/>
      <c r="EJ18" s="8"/>
      <c r="EK18" s="22"/>
      <c r="EL18" s="8"/>
      <c r="EM18" s="8"/>
      <c r="EN18" s="8"/>
      <c r="EO18" s="8"/>
      <c r="EP18" s="22"/>
      <c r="EQ18" s="22"/>
      <c r="ER18" s="8"/>
      <c r="ES18" s="22"/>
      <c r="ET18" s="8"/>
      <c r="EU18" s="8"/>
      <c r="EV18" s="8"/>
      <c r="EW18" s="82"/>
      <c r="EX18" s="82"/>
      <c r="EY18" s="82"/>
      <c r="EZ18" s="82"/>
      <c r="FA18" s="23" t="str">
        <f>G18&amp;" CONV. AD."</f>
        <v>MSM/OP/014/11 CONV. AD.</v>
      </c>
      <c r="FB18" s="24">
        <v>548574.65444800002</v>
      </c>
      <c r="FC18" s="5" t="s">
        <v>366</v>
      </c>
      <c r="FD18" s="22">
        <v>40508</v>
      </c>
      <c r="FE18" s="24"/>
      <c r="FF18" s="8">
        <f>(FB18*100)/AQ18</f>
        <v>24.2906804427077</v>
      </c>
      <c r="FG18" s="12" t="s">
        <v>129</v>
      </c>
      <c r="FH18" s="5" t="s">
        <v>130</v>
      </c>
      <c r="FI18" s="22" t="s">
        <v>130</v>
      </c>
      <c r="FJ18" s="8">
        <v>0</v>
      </c>
      <c r="FK18" s="5" t="s">
        <v>336</v>
      </c>
      <c r="FL18" s="22">
        <v>40476</v>
      </c>
      <c r="FM18" s="8">
        <f>$BM18*0.1</f>
        <v>225837.5</v>
      </c>
      <c r="FN18" s="5"/>
      <c r="FO18" s="22"/>
      <c r="FP18" s="17"/>
      <c r="FQ18" s="5"/>
      <c r="FR18" s="26"/>
      <c r="FS18" s="24"/>
      <c r="FT18" s="12"/>
      <c r="FU18" s="26"/>
      <c r="FV18" s="5"/>
      <c r="FW18" s="12"/>
      <c r="FX18" s="26"/>
      <c r="FY18" s="5"/>
      <c r="FZ18" s="15"/>
      <c r="GA18" s="38"/>
      <c r="GB18" s="15"/>
      <c r="GC18" s="38"/>
      <c r="GD18" s="15"/>
      <c r="GE18" s="38"/>
      <c r="GF18" s="15"/>
      <c r="GG18" s="38"/>
      <c r="GH18" s="13">
        <f t="shared" si="16"/>
        <v>0</v>
      </c>
      <c r="GI18" s="38"/>
      <c r="GJ18" s="13">
        <f t="shared" si="17"/>
        <v>0</v>
      </c>
      <c r="GK18" s="38"/>
      <c r="GL18" s="13">
        <f t="shared" si="18"/>
        <v>0</v>
      </c>
      <c r="GM18" s="38"/>
      <c r="GN18" s="13">
        <f t="shared" si="19"/>
        <v>339000</v>
      </c>
      <c r="GO18" s="38"/>
      <c r="GP18" s="13">
        <f t="shared" si="20"/>
        <v>565000</v>
      </c>
      <c r="GQ18" s="38"/>
      <c r="GR18" s="13">
        <f t="shared" si="21"/>
        <v>226000</v>
      </c>
      <c r="GS18" s="38"/>
    </row>
    <row r="19" spans="1:201" s="6" customFormat="1" ht="63" x14ac:dyDescent="0.15">
      <c r="A19" s="35">
        <v>15</v>
      </c>
      <c r="B19" s="1" t="s">
        <v>438</v>
      </c>
      <c r="C19" s="90" t="s">
        <v>318</v>
      </c>
      <c r="D19" s="4" t="s">
        <v>420</v>
      </c>
      <c r="E19" s="6" t="s">
        <v>198</v>
      </c>
      <c r="F19" s="5" t="s">
        <v>181</v>
      </c>
      <c r="G19" s="5" t="s">
        <v>436</v>
      </c>
      <c r="H19" s="5" t="str">
        <f t="shared" si="33"/>
        <v>MSM/OP/015/11 INV. REST.</v>
      </c>
      <c r="I19" s="7">
        <v>40459</v>
      </c>
      <c r="J19" s="8">
        <v>0</v>
      </c>
      <c r="K19" s="7">
        <v>40469</v>
      </c>
      <c r="L19" s="7">
        <f>K19</f>
        <v>40469</v>
      </c>
      <c r="M19" s="39" t="s">
        <v>300</v>
      </c>
      <c r="N19" s="7">
        <f>L19</f>
        <v>40469</v>
      </c>
      <c r="O19" s="39" t="s">
        <v>301</v>
      </c>
      <c r="P19" s="7">
        <f>N19+1</f>
        <v>40470</v>
      </c>
      <c r="Q19" s="39" t="s">
        <v>268</v>
      </c>
      <c r="R19" s="7">
        <f>P19+1</f>
        <v>40471</v>
      </c>
      <c r="S19" s="39" t="s">
        <v>268</v>
      </c>
      <c r="T19" s="7">
        <f>R19+1</f>
        <v>40472</v>
      </c>
      <c r="U19" s="39" t="s">
        <v>268</v>
      </c>
      <c r="V19" s="7">
        <v>40473</v>
      </c>
      <c r="W19" s="39" t="s">
        <v>268</v>
      </c>
      <c r="X19" s="7">
        <f>V19+3</f>
        <v>40476</v>
      </c>
      <c r="Y19" s="7">
        <f>X19+1</f>
        <v>40477</v>
      </c>
      <c r="Z19" s="7">
        <f>Y19</f>
        <v>40477</v>
      </c>
      <c r="AA19" s="7">
        <f>X19+1</f>
        <v>40477</v>
      </c>
      <c r="AB19" s="7">
        <f>AA19+AC19</f>
        <v>40535</v>
      </c>
      <c r="AC19" s="9">
        <v>58</v>
      </c>
      <c r="AD19" s="10" t="s">
        <v>203</v>
      </c>
      <c r="AE19" s="11">
        <v>200000</v>
      </c>
      <c r="AF19" s="6">
        <v>0</v>
      </c>
      <c r="AG19" s="6">
        <v>0</v>
      </c>
      <c r="AH19" s="6">
        <f>AF19+AG19</f>
        <v>0</v>
      </c>
      <c r="AI19" s="31" t="str">
        <f>IF(AH19&gt;0,"por lo que se otorgará un anticipo del " &amp;AH19  &amp;"%", "NO SE OTORGARA ANTICIPO")</f>
        <v>NO SE OTORGARA ANTICIPO</v>
      </c>
      <c r="AJ19" s="6" t="s">
        <v>205</v>
      </c>
      <c r="AK19" s="6" t="s">
        <v>302</v>
      </c>
      <c r="AL19" s="5" t="s">
        <v>272</v>
      </c>
      <c r="AM19" s="14" t="s">
        <v>273</v>
      </c>
      <c r="AN19" s="13"/>
      <c r="AO19" s="5" t="s">
        <v>257</v>
      </c>
      <c r="AP19" s="5" t="s">
        <v>258</v>
      </c>
      <c r="AQ19" s="30">
        <f>CC19-1625</f>
        <v>738375</v>
      </c>
      <c r="AR19" s="5" t="s">
        <v>183</v>
      </c>
      <c r="AS19" s="14" t="s">
        <v>184</v>
      </c>
      <c r="AT19" s="40"/>
      <c r="AU19" s="12"/>
      <c r="AV19" s="12"/>
      <c r="AW19" s="12"/>
      <c r="AX19" s="12"/>
      <c r="AY19" s="12"/>
      <c r="AZ19" s="12"/>
      <c r="BA19" s="12"/>
      <c r="BB19" s="12"/>
      <c r="BC19" s="12"/>
      <c r="BD19" s="12"/>
      <c r="BE19" s="12"/>
      <c r="BF19" s="12"/>
      <c r="BG19" s="12"/>
      <c r="BH19" s="12"/>
      <c r="BI19" s="12" t="str">
        <f>AO19</f>
        <v>ALFONSO BERNAL GUTIERREZ</v>
      </c>
      <c r="BJ19" s="12" t="str">
        <f>AP19</f>
        <v>C. ALFONSO BERNAL GUTIERREZ</v>
      </c>
      <c r="BK19" s="12"/>
      <c r="BL19" s="12" t="s">
        <v>439</v>
      </c>
      <c r="BM19" s="15">
        <f>AQ19</f>
        <v>738375</v>
      </c>
      <c r="BN19" s="28" t="s">
        <v>309</v>
      </c>
      <c r="BO19" s="12" t="s">
        <v>185</v>
      </c>
      <c r="BP19" s="5" t="s">
        <v>132</v>
      </c>
      <c r="BQ19" s="12" t="s">
        <v>133</v>
      </c>
      <c r="BR19" s="16" t="s">
        <v>186</v>
      </c>
      <c r="BS19" s="12" t="s">
        <v>187</v>
      </c>
      <c r="BT19" s="12" t="s">
        <v>188</v>
      </c>
      <c r="BU19" s="12"/>
      <c r="BV19" s="5">
        <v>2010</v>
      </c>
      <c r="BW19" s="5" t="s">
        <v>125</v>
      </c>
      <c r="BX19" s="5" t="s">
        <v>126</v>
      </c>
      <c r="BY19" s="5">
        <v>1</v>
      </c>
      <c r="BZ19" s="5" t="s">
        <v>264</v>
      </c>
      <c r="CA19" s="5" t="s">
        <v>249</v>
      </c>
      <c r="CB19" s="5" t="s">
        <v>265</v>
      </c>
      <c r="CC19" s="15">
        <f t="shared" si="28"/>
        <v>740000</v>
      </c>
      <c r="CD19" s="15">
        <f>'[4]Hoja1 (2)'!$C$18+'[4]Hoja1 (2)'!$C$20+'[4]Hoja1 (2)'!$C$21+'[4]Hoja1 (2)'!$B$24</f>
        <v>387500</v>
      </c>
      <c r="CE19" s="15">
        <v>0</v>
      </c>
      <c r="CF19" s="15">
        <f>'[4]Hoja1 (2)'!$E$18+'[4]Hoja1 (2)'!$E$20+'[4]Hoja1 (2)'!$E$21</f>
        <v>352500</v>
      </c>
      <c r="CG19" s="15">
        <v>0</v>
      </c>
      <c r="CH19" s="15">
        <v>0</v>
      </c>
      <c r="CI19" s="17">
        <f>DG19</f>
        <v>2177514.305526345</v>
      </c>
      <c r="CJ19" s="17" t="s">
        <v>393</v>
      </c>
      <c r="CK19" s="18">
        <f>CI19-(CM19+CL19+CN19+CO19)</f>
        <v>1790014.305526345</v>
      </c>
      <c r="CL19" s="18">
        <f>CE19</f>
        <v>0</v>
      </c>
      <c r="CM19" s="18">
        <f>CD19</f>
        <v>387500</v>
      </c>
      <c r="CN19" s="18">
        <f>CG19</f>
        <v>0</v>
      </c>
      <c r="CO19" s="5"/>
      <c r="CP19" s="17">
        <f>[5]aportaciones!H6</f>
        <v>800</v>
      </c>
      <c r="CQ19" s="5" t="s">
        <v>127</v>
      </c>
      <c r="CR19" s="19" t="str">
        <f>ROUND(CS19,0)&amp;" "&amp;CU19&amp;" "&amp;CV19</f>
        <v xml:space="preserve">1267 M2 Pavimentacion de  concreto hidraulico </v>
      </c>
      <c r="CS19" s="87">
        <f>[5]aportaciones!I6</f>
        <v>1266.8999999999999</v>
      </c>
      <c r="CT19" s="87">
        <v>4414.8</v>
      </c>
      <c r="CU19" s="17" t="s">
        <v>270</v>
      </c>
      <c r="CV19" s="17" t="s">
        <v>321</v>
      </c>
      <c r="CW19" s="20">
        <f>AB19</f>
        <v>40535</v>
      </c>
      <c r="CX19" s="20" t="str">
        <f>IF(CW19=AB19,"mismo plazo de ejecucion del contrato","")</f>
        <v>mismo plazo de ejecucion del contrato</v>
      </c>
      <c r="CY19" s="20">
        <f>CW19</f>
        <v>40535</v>
      </c>
      <c r="CZ19" s="20">
        <f>CY19</f>
        <v>40535</v>
      </c>
      <c r="DA19" s="22">
        <v>40317</v>
      </c>
      <c r="DB19" s="5"/>
      <c r="DC19" s="5"/>
      <c r="DD19" s="5"/>
      <c r="DE19" s="5"/>
      <c r="DF19" s="8">
        <f t="shared" si="8"/>
        <v>2168128.4655263452</v>
      </c>
      <c r="DG19" s="8">
        <f>DL19+DN19+DV19+ED19+EL19+ET19+DH19</f>
        <v>2177514.305526345</v>
      </c>
      <c r="DH19" s="8">
        <f t="shared" si="10"/>
        <v>9385.84</v>
      </c>
      <c r="DI19" s="8">
        <f>(BM19-(BM19/1.16*0.005))-DF19</f>
        <v>-1432936.1163884141</v>
      </c>
      <c r="DJ19" s="21"/>
      <c r="DK19" s="22"/>
      <c r="DL19" s="8">
        <v>0</v>
      </c>
      <c r="DM19" s="17">
        <v>1</v>
      </c>
      <c r="DN19" s="8">
        <v>1621918.3655263451</v>
      </c>
      <c r="DO19" s="8">
        <v>7021.29</v>
      </c>
      <c r="DP19" s="8">
        <v>0</v>
      </c>
      <c r="DQ19" s="8" t="s">
        <v>345</v>
      </c>
      <c r="DR19" s="22">
        <v>40511</v>
      </c>
      <c r="DS19" s="22">
        <v>40505</v>
      </c>
      <c r="DT19" s="17">
        <v>1090</v>
      </c>
      <c r="DU19" s="22">
        <v>40850</v>
      </c>
      <c r="DV19" s="8">
        <v>546210.1</v>
      </c>
      <c r="DW19" s="8">
        <v>2364.5500000000002</v>
      </c>
      <c r="DX19" s="8">
        <v>0</v>
      </c>
      <c r="DY19" s="8" t="s">
        <v>405</v>
      </c>
      <c r="DZ19" s="22">
        <v>40511</v>
      </c>
      <c r="EA19" s="22">
        <v>40535</v>
      </c>
      <c r="EB19" s="17">
        <v>1096</v>
      </c>
      <c r="EC19" s="22">
        <v>40553</v>
      </c>
      <c r="ED19" s="8"/>
      <c r="EE19" s="8"/>
      <c r="EF19" s="8"/>
      <c r="EG19" s="8"/>
      <c r="EH19" s="22"/>
      <c r="EI19" s="22"/>
      <c r="EJ19" s="8"/>
      <c r="EK19" s="22"/>
      <c r="EL19" s="8"/>
      <c r="EM19" s="8"/>
      <c r="EN19" s="8"/>
      <c r="EO19" s="8"/>
      <c r="EP19" s="22"/>
      <c r="EQ19" s="22"/>
      <c r="ER19" s="8"/>
      <c r="ES19" s="22"/>
      <c r="ET19" s="8"/>
      <c r="EU19" s="8"/>
      <c r="EV19" s="8"/>
      <c r="EW19" s="82"/>
      <c r="EX19" s="82"/>
      <c r="EY19" s="82"/>
      <c r="EZ19" s="82"/>
      <c r="FA19" s="23" t="str">
        <f>G19&amp;" CONV. AD."</f>
        <v>MSM/OP/015/11 CONV. AD.</v>
      </c>
      <c r="FB19" s="24">
        <v>548574.65444800002</v>
      </c>
      <c r="FC19" s="5" t="s">
        <v>366</v>
      </c>
      <c r="FD19" s="22">
        <v>40508</v>
      </c>
      <c r="FE19" s="24"/>
      <c r="FF19" s="8">
        <f>(FB19*100)/AQ19</f>
        <v>74.294857551786023</v>
      </c>
      <c r="FG19" s="12" t="s">
        <v>129</v>
      </c>
      <c r="FH19" s="5" t="s">
        <v>130</v>
      </c>
      <c r="FI19" s="22" t="s">
        <v>130</v>
      </c>
      <c r="FJ19" s="8">
        <v>0</v>
      </c>
      <c r="FK19" s="5" t="s">
        <v>336</v>
      </c>
      <c r="FL19" s="22">
        <v>40476</v>
      </c>
      <c r="FM19" s="8">
        <f>$BM19*0.1</f>
        <v>73837.5</v>
      </c>
      <c r="FN19" s="5"/>
      <c r="FO19" s="22"/>
      <c r="FP19" s="17"/>
      <c r="FQ19" s="5"/>
      <c r="FR19" s="26"/>
      <c r="FS19" s="24"/>
      <c r="FT19" s="12"/>
      <c r="FU19" s="26"/>
      <c r="FV19" s="5"/>
      <c r="FW19" s="12"/>
      <c r="FX19" s="26"/>
      <c r="FY19" s="5"/>
      <c r="FZ19" s="15"/>
      <c r="GA19" s="38"/>
      <c r="GB19" s="15"/>
      <c r="GC19" s="38"/>
      <c r="GD19" s="15"/>
      <c r="GE19" s="38"/>
      <c r="GF19" s="15"/>
      <c r="GG19" s="38"/>
      <c r="GH19" s="13">
        <f t="shared" si="16"/>
        <v>0</v>
      </c>
      <c r="GI19" s="38"/>
      <c r="GJ19" s="13">
        <f t="shared" si="17"/>
        <v>0</v>
      </c>
      <c r="GK19" s="38"/>
      <c r="GL19" s="13">
        <f t="shared" si="18"/>
        <v>0</v>
      </c>
      <c r="GM19" s="38"/>
      <c r="GN19" s="13">
        <f t="shared" si="19"/>
        <v>116250</v>
      </c>
      <c r="GO19" s="38"/>
      <c r="GP19" s="13">
        <f t="shared" si="20"/>
        <v>193750</v>
      </c>
      <c r="GQ19" s="38"/>
      <c r="GR19" s="13">
        <f t="shared" si="21"/>
        <v>77500</v>
      </c>
      <c r="GS19" s="38"/>
    </row>
    <row r="20" spans="1:201" s="49" customFormat="1" ht="26.25" x14ac:dyDescent="0.15">
      <c r="A20" s="47"/>
      <c r="B20" s="3" t="s">
        <v>335</v>
      </c>
      <c r="C20" s="91"/>
      <c r="D20" s="48"/>
      <c r="F20" s="2"/>
      <c r="G20" s="2"/>
      <c r="H20" s="2"/>
      <c r="I20" s="50"/>
      <c r="J20" s="51"/>
      <c r="K20" s="50"/>
      <c r="L20" s="50"/>
      <c r="M20" s="52"/>
      <c r="N20" s="50"/>
      <c r="O20" s="52"/>
      <c r="P20" s="50"/>
      <c r="Q20" s="52"/>
      <c r="R20" s="50"/>
      <c r="S20" s="53"/>
      <c r="T20" s="50"/>
      <c r="U20" s="52"/>
      <c r="V20" s="50"/>
      <c r="W20" s="52"/>
      <c r="X20" s="50"/>
      <c r="Y20" s="50"/>
      <c r="Z20" s="50"/>
      <c r="AA20" s="50"/>
      <c r="AB20" s="50"/>
      <c r="AC20" s="54"/>
      <c r="AD20" s="55"/>
      <c r="AE20" s="56"/>
      <c r="AL20" s="2"/>
      <c r="AM20" s="57"/>
      <c r="AN20" s="58"/>
      <c r="AO20" s="2"/>
      <c r="AP20" s="2"/>
      <c r="AQ20" s="59"/>
      <c r="AR20" s="2"/>
      <c r="AS20" s="60"/>
      <c r="AT20" s="61"/>
      <c r="AU20" s="57"/>
      <c r="AV20" s="57"/>
      <c r="AW20" s="57"/>
      <c r="AX20" s="57"/>
      <c r="AY20" s="57"/>
      <c r="AZ20" s="57"/>
      <c r="BA20" s="57"/>
      <c r="BB20" s="57"/>
      <c r="BC20" s="57"/>
      <c r="BD20" s="57"/>
      <c r="BE20" s="57"/>
      <c r="BF20" s="57"/>
      <c r="BG20" s="57"/>
      <c r="BH20" s="57"/>
      <c r="BI20" s="57"/>
      <c r="BJ20" s="57"/>
      <c r="BK20" s="57"/>
      <c r="BL20" s="57"/>
      <c r="BM20" s="62"/>
      <c r="BN20" s="63"/>
      <c r="BO20" s="57"/>
      <c r="BP20" s="2"/>
      <c r="BQ20" s="57"/>
      <c r="BR20" s="64"/>
      <c r="BS20" s="57"/>
      <c r="BT20" s="57"/>
      <c r="BU20" s="57"/>
      <c r="BV20" s="2"/>
      <c r="BW20" s="2"/>
      <c r="BX20" s="2"/>
      <c r="BY20" s="2"/>
      <c r="BZ20" s="2"/>
      <c r="CA20" s="2"/>
      <c r="CB20" s="2"/>
      <c r="CC20" s="62">
        <f>SUM(CC3:CC19)</f>
        <v>17574787</v>
      </c>
      <c r="CD20" s="62">
        <f>SUM(CD3:CD19)</f>
        <v>5517500</v>
      </c>
      <c r="CE20" s="62">
        <f>SUM(CE3:CE19)</f>
        <v>4424871.92</v>
      </c>
      <c r="CF20" s="62">
        <f>SUM(CF3:CF19)</f>
        <v>7632415.0800000001</v>
      </c>
      <c r="CG20" s="62">
        <f>SUM(CG3:CG19)</f>
        <v>0</v>
      </c>
      <c r="CH20" s="62"/>
      <c r="CI20" s="65"/>
      <c r="CJ20" s="62"/>
      <c r="CK20" s="66"/>
      <c r="CL20" s="66"/>
      <c r="CM20" s="66"/>
      <c r="CN20" s="66"/>
      <c r="CO20" s="2"/>
      <c r="CP20" s="65"/>
      <c r="CQ20" s="2"/>
      <c r="CR20" s="67"/>
      <c r="CS20" s="76"/>
      <c r="CT20" s="76"/>
      <c r="CU20" s="65"/>
      <c r="CV20" s="65"/>
      <c r="CW20" s="68"/>
      <c r="CX20" s="68"/>
      <c r="CY20" s="68"/>
      <c r="CZ20" s="68"/>
      <c r="DA20" s="70"/>
      <c r="DB20" s="2"/>
      <c r="DC20" s="2"/>
      <c r="DD20" s="2"/>
      <c r="DE20" s="2"/>
      <c r="DF20" s="8"/>
      <c r="DG20" s="8"/>
      <c r="DH20" s="8"/>
      <c r="DI20" s="8"/>
      <c r="DJ20" s="69"/>
      <c r="DK20" s="70"/>
      <c r="DL20" s="51"/>
      <c r="DM20" s="65"/>
      <c r="DN20" s="51"/>
      <c r="DO20" s="51"/>
      <c r="DP20" s="51"/>
      <c r="DQ20" s="8"/>
      <c r="DR20" s="70"/>
      <c r="DS20" s="70"/>
      <c r="DT20" s="65"/>
      <c r="DU20" s="70"/>
      <c r="DV20" s="51"/>
      <c r="DW20" s="51"/>
      <c r="DX20" s="51"/>
      <c r="DY20" s="8"/>
      <c r="DZ20" s="70"/>
      <c r="EA20" s="70"/>
      <c r="EB20" s="51"/>
      <c r="EC20" s="70"/>
      <c r="ED20" s="51"/>
      <c r="EE20" s="51"/>
      <c r="EF20" s="51"/>
      <c r="EG20" s="51"/>
      <c r="EH20" s="70"/>
      <c r="EI20" s="70"/>
      <c r="EJ20" s="51"/>
      <c r="EK20" s="70"/>
      <c r="EL20" s="51"/>
      <c r="EM20" s="51"/>
      <c r="EN20" s="51"/>
      <c r="EO20" s="8"/>
      <c r="EP20" s="70"/>
      <c r="EQ20" s="70"/>
      <c r="ER20" s="51"/>
      <c r="ES20" s="70"/>
      <c r="ET20" s="51"/>
      <c r="EU20" s="51"/>
      <c r="EV20" s="8"/>
      <c r="EW20" s="82"/>
      <c r="EX20" s="82"/>
      <c r="EY20" s="82"/>
      <c r="EZ20" s="82"/>
      <c r="FA20" s="71"/>
      <c r="FB20" s="72"/>
      <c r="FC20" s="2"/>
      <c r="FD20" s="70"/>
      <c r="FE20" s="72"/>
      <c r="FF20" s="73"/>
      <c r="FG20" s="57"/>
      <c r="FH20" s="2"/>
      <c r="FI20" s="70"/>
      <c r="FJ20" s="51"/>
      <c r="FK20" s="2"/>
      <c r="FL20" s="70"/>
      <c r="FM20" s="51"/>
      <c r="FN20" s="2"/>
      <c r="FO20" s="70"/>
      <c r="FP20" s="65"/>
      <c r="FQ20" s="2"/>
      <c r="FR20" s="74"/>
      <c r="FS20" s="72"/>
      <c r="FT20" s="57"/>
      <c r="FU20" s="74"/>
      <c r="FV20" s="2"/>
      <c r="FW20" s="57"/>
      <c r="FX20" s="74"/>
      <c r="FY20" s="2"/>
      <c r="GA20" s="46"/>
      <c r="GC20" s="46"/>
      <c r="GE20" s="46"/>
      <c r="GG20" s="46"/>
      <c r="GH20" s="13">
        <f t="shared" si="16"/>
        <v>1327461.5759999999</v>
      </c>
      <c r="GI20" s="46"/>
      <c r="GJ20" s="13">
        <f t="shared" si="17"/>
        <v>2212435.96</v>
      </c>
      <c r="GK20" s="46"/>
      <c r="GL20" s="13">
        <f t="shared" si="18"/>
        <v>884974.38400000008</v>
      </c>
      <c r="GM20" s="46"/>
      <c r="GN20" s="13">
        <f t="shared" si="19"/>
        <v>1655250</v>
      </c>
      <c r="GO20" s="46"/>
      <c r="GP20" s="13">
        <f t="shared" si="20"/>
        <v>2758750</v>
      </c>
      <c r="GQ20" s="46"/>
      <c r="GR20" s="13">
        <f t="shared" si="21"/>
        <v>1103500</v>
      </c>
      <c r="GS20" s="46"/>
    </row>
    <row r="43" spans="82:82" ht="20.25" x14ac:dyDescent="0.25">
      <c r="CD43" s="32" t="s">
        <v>563</v>
      </c>
    </row>
  </sheetData>
  <sheetProtection password="F36D" sheet="1" formatCells="0" formatColumns="0" formatRows="0" insertColumns="0" insertRows="0" insertHyperlinks="0" deleteColumns="0" deleteRows="0" sort="0" autoFilter="0" pivotTables="0"/>
  <phoneticPr fontId="45" type="noConversion"/>
  <pageMargins left="0.25" right="0.25" top="0.75" bottom="0.75" header="0.3" footer="0.3"/>
  <pageSetup scale="8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B4"/>
  <sheetViews>
    <sheetView workbookViewId="0">
      <selection activeCell="B4" sqref="B4"/>
    </sheetView>
  </sheetViews>
  <sheetFormatPr baseColWidth="10" defaultRowHeight="15" x14ac:dyDescent="0.25"/>
  <cols>
    <col min="2" max="2" width="28.42578125" customWidth="1"/>
  </cols>
  <sheetData>
    <row r="1" spans="1:2" ht="29.25" customHeight="1" x14ac:dyDescent="0.25">
      <c r="A1" s="210"/>
      <c r="B1" t="s">
        <v>52</v>
      </c>
    </row>
    <row r="2" spans="1:2" ht="30.75" customHeight="1" x14ac:dyDescent="0.25">
      <c r="A2" s="211"/>
      <c r="B2" t="s">
        <v>53</v>
      </c>
    </row>
    <row r="3" spans="1:2" ht="30.75" customHeight="1" x14ac:dyDescent="0.25">
      <c r="A3" s="212"/>
      <c r="B3" t="s">
        <v>54</v>
      </c>
    </row>
    <row r="4" spans="1:2" ht="31.5" customHeight="1" x14ac:dyDescent="0.25">
      <c r="A4" s="213"/>
      <c r="B4" t="s">
        <v>55</v>
      </c>
    </row>
  </sheetData>
  <sheetProtection password="F36D" sheet="1" formatCells="0" formatColumns="0" formatRows="0" insertColumns="0" insertRows="0" insertHyperlinks="0" deleteColumns="0" deleteRows="0" sort="0" autoFilter="0" pivotTables="0"/>
  <phoneticPr fontId="45"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14"/>
  <sheetViews>
    <sheetView workbookViewId="0">
      <selection activeCell="B2" sqref="B2"/>
    </sheetView>
  </sheetViews>
  <sheetFormatPr baseColWidth="10" defaultRowHeight="15" x14ac:dyDescent="0.25"/>
  <cols>
    <col min="1" max="1" width="37.140625" style="109" customWidth="1"/>
    <col min="2" max="2" width="22.85546875" style="109" customWidth="1"/>
    <col min="3" max="16384" width="11.42578125" style="109"/>
  </cols>
  <sheetData>
    <row r="1" spans="1:2" ht="18" x14ac:dyDescent="0.25">
      <c r="A1" s="17" t="s">
        <v>2</v>
      </c>
      <c r="B1" s="5" t="s">
        <v>431</v>
      </c>
    </row>
    <row r="2" spans="1:2" x14ac:dyDescent="0.25">
      <c r="A2" s="110" t="s">
        <v>3</v>
      </c>
      <c r="B2" s="111" t="s">
        <v>433</v>
      </c>
    </row>
    <row r="7" spans="1:2" ht="15.75" x14ac:dyDescent="0.25">
      <c r="B7" s="112">
        <v>59574.75</v>
      </c>
    </row>
    <row r="8" spans="1:2" ht="15.75" x14ac:dyDescent="0.25">
      <c r="B8" s="112">
        <v>50155.11</v>
      </c>
    </row>
    <row r="9" spans="1:2" ht="15.75" x14ac:dyDescent="0.25">
      <c r="B9" s="112">
        <v>55306.29</v>
      </c>
    </row>
    <row r="10" spans="1:2" ht="15.75" x14ac:dyDescent="0.25">
      <c r="B10" s="113" t="s">
        <v>18</v>
      </c>
    </row>
    <row r="11" spans="1:2" ht="15.75" x14ac:dyDescent="0.25">
      <c r="B11" s="113" t="s">
        <v>19</v>
      </c>
    </row>
    <row r="12" spans="1:2" ht="15.75" x14ac:dyDescent="0.25">
      <c r="B12" s="112">
        <v>252442.7</v>
      </c>
    </row>
    <row r="13" spans="1:2" x14ac:dyDescent="0.25">
      <c r="A13" s="114">
        <v>2278589.37</v>
      </c>
      <c r="B13" s="115">
        <f>SUM(B7:B12)</f>
        <v>417478.85</v>
      </c>
    </row>
    <row r="14" spans="1:2" x14ac:dyDescent="0.25">
      <c r="A14" s="204">
        <f>A13*0.3</f>
        <v>683576.81099999999</v>
      </c>
    </row>
  </sheetData>
  <phoneticPr fontId="4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origen</vt:lpstr>
      <vt:lpstr>origen (3)</vt:lpstr>
      <vt:lpstr>COLOR DE OBRA</vt:lpstr>
      <vt:lpstr>Hoja1</vt:lpstr>
      <vt:lpstr>origen!Área_de_impresión</vt:lpstr>
      <vt:lpstr>'origen (3)'!Área_de_impresión</vt:lpstr>
      <vt:lpstr>origen!Títulos_a_imprimir</vt:lpstr>
      <vt:lpstr>'origen (3)'!Títulos_a_imprimir</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Sistemas</cp:lastModifiedBy>
  <cp:lastPrinted>2012-06-04T15:22:30Z</cp:lastPrinted>
  <dcterms:created xsi:type="dcterms:W3CDTF">2010-05-10T15:52:06Z</dcterms:created>
  <dcterms:modified xsi:type="dcterms:W3CDTF">2012-06-14T01:30:39Z</dcterms:modified>
</cp:coreProperties>
</file>